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https://ustoig-my.sharepoint.com/personal/battlep_oig_treas_gov/Documents/FAEC DATA Act WG/FAEC DATA Act WG/Guide/Guide 2020/"/>
    </mc:Choice>
  </mc:AlternateContent>
  <bookViews>
    <workbookView xWindow="0" yWindow="0" windowWidth="19200" windowHeight="6760" tabRatio="830" activeTab="2"/>
  </bookViews>
  <sheets>
    <sheet name="Instructions" sheetId="18" r:id="rId1"/>
    <sheet name="Quality Scorecard" sheetId="12" r:id="rId2"/>
    <sheet name="630 Timeliness" sheetId="6" r:id="rId3"/>
    <sheet name="640 Summary-Level Data" sheetId="9" r:id="rId4"/>
    <sheet name="650 Suitability of File C" sheetId="13" r:id="rId5"/>
    <sheet name="730 Record-Level Linkages" sheetId="14" r:id="rId6"/>
    <sheet name="740 Data Element Testing" sheetId="11" r:id="rId7"/>
    <sheet name="750 COVID-19 Outlay Testing" sheetId="1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14" l="1"/>
  <c r="C14" i="6" l="1"/>
  <c r="C11" i="6"/>
  <c r="C35" i="13" l="1"/>
  <c r="D35" i="13" s="1"/>
  <c r="C34" i="13"/>
  <c r="D34" i="13" s="1"/>
  <c r="C33" i="13"/>
  <c r="D33" i="13" s="1"/>
  <c r="C32" i="13"/>
  <c r="D32" i="13" s="1"/>
  <c r="C31" i="13"/>
  <c r="C30" i="13"/>
  <c r="D30" i="13" s="1"/>
  <c r="C29" i="13"/>
  <c r="C28" i="13"/>
  <c r="D28" i="13" s="1"/>
  <c r="C33" i="14"/>
  <c r="C32" i="14"/>
  <c r="D32" i="14" s="1"/>
  <c r="C29" i="14"/>
  <c r="D29" i="14" s="1"/>
  <c r="C30" i="14"/>
  <c r="B18" i="13" l="1"/>
  <c r="B22" i="13"/>
  <c r="C8" i="11"/>
  <c r="C9" i="11"/>
  <c r="D9" i="11" s="1"/>
  <c r="C13" i="12" s="1"/>
  <c r="C7" i="11"/>
  <c r="D7" i="11" s="1"/>
  <c r="D8" i="11" l="1"/>
  <c r="C12" i="12" s="1"/>
  <c r="F15" i="12"/>
  <c r="E15" i="12"/>
  <c r="B6" i="13" l="1"/>
  <c r="E23" i="9" l="1"/>
  <c r="E22" i="9"/>
  <c r="E21" i="9"/>
  <c r="E20" i="9"/>
  <c r="E19" i="9"/>
  <c r="E18" i="9"/>
  <c r="E17" i="9"/>
  <c r="E16" i="9"/>
  <c r="E15" i="9"/>
  <c r="E14" i="9"/>
  <c r="E13" i="9"/>
  <c r="E12" i="9"/>
  <c r="E11" i="9"/>
  <c r="E10" i="9"/>
  <c r="E9" i="9"/>
  <c r="E8" i="9"/>
  <c r="E7" i="9"/>
  <c r="E5" i="9"/>
  <c r="E24" i="9" l="1"/>
  <c r="D33" i="14"/>
  <c r="D30" i="14"/>
  <c r="D36" i="14" l="1"/>
  <c r="D31" i="13"/>
  <c r="D29" i="13"/>
  <c r="B5" i="14" l="1"/>
  <c r="C29" i="6" l="1"/>
  <c r="C25" i="6"/>
  <c r="C21" i="6"/>
  <c r="C30" i="6" l="1"/>
  <c r="C33" i="6" s="1"/>
  <c r="C9" i="15"/>
  <c r="D9" i="15" s="1"/>
  <c r="D10" i="15" s="1"/>
  <c r="C9" i="12" s="1"/>
  <c r="C8" i="15"/>
  <c r="D8" i="15" s="1"/>
  <c r="C7" i="15"/>
  <c r="D7" i="15" s="1"/>
  <c r="B5" i="6" l="1"/>
  <c r="D36" i="13" l="1"/>
  <c r="C5" i="12" l="1"/>
  <c r="C11" i="12"/>
  <c r="C8" i="12" l="1"/>
  <c r="C7" i="12"/>
  <c r="C6" i="12" l="1"/>
  <c r="C15" i="12" l="1"/>
  <c r="B15" i="12" s="1"/>
</calcChain>
</file>

<file path=xl/sharedStrings.xml><?xml version="1.0" encoding="utf-8"?>
<sst xmlns="http://schemas.openxmlformats.org/spreadsheetml/2006/main" count="213" uniqueCount="147">
  <si>
    <t>Completeness</t>
  </si>
  <si>
    <t>Accuracy</t>
  </si>
  <si>
    <t>Score</t>
  </si>
  <si>
    <t>Timeliness</t>
  </si>
  <si>
    <t xml:space="preserve">Completeness </t>
  </si>
  <si>
    <t>Criteria</t>
  </si>
  <si>
    <t>Quality Level</t>
  </si>
  <si>
    <t>Level</t>
  </si>
  <si>
    <t>Range</t>
  </si>
  <si>
    <t>Moderate</t>
  </si>
  <si>
    <t>Agency Identifier</t>
  </si>
  <si>
    <t>Beginning Period of Availability</t>
  </si>
  <si>
    <t>Ending Period of Availability</t>
  </si>
  <si>
    <t>Main Account Code</t>
  </si>
  <si>
    <t>Sub Account Code</t>
  </si>
  <si>
    <t>Budget Authority Appropriated Amount</t>
  </si>
  <si>
    <t>Gross Outlay Amount by TAS</t>
  </si>
  <si>
    <t>Unobligated Balance</t>
  </si>
  <si>
    <t>Other Budgetary Resources Amount</t>
  </si>
  <si>
    <t>Obligations Incurred by TAS</t>
  </si>
  <si>
    <t>DO NOT DELETE!!!!</t>
  </si>
  <si>
    <t>This list is needed for formula</t>
  </si>
  <si>
    <t>Relevant Federal Holidays</t>
  </si>
  <si>
    <t>Columbus Day</t>
  </si>
  <si>
    <t>Veterans Day</t>
  </si>
  <si>
    <t>Christmas Day</t>
  </si>
  <si>
    <t>New Year's Day</t>
  </si>
  <si>
    <t>Martin Luther King Jr. Birthday</t>
  </si>
  <si>
    <t>Washington's Birthday</t>
  </si>
  <si>
    <t>Date Submitted</t>
  </si>
  <si>
    <t>Due Date</t>
  </si>
  <si>
    <t>Business Days Late</t>
  </si>
  <si>
    <t>Memorial Day</t>
  </si>
  <si>
    <t>Independence Day</t>
  </si>
  <si>
    <t>Labor Day</t>
  </si>
  <si>
    <t>Quality Score</t>
  </si>
  <si>
    <t>Non-Statistical</t>
  </si>
  <si>
    <t>Statistical</t>
  </si>
  <si>
    <t>Measure</t>
  </si>
  <si>
    <t>Rate of TAS in File C and in File B</t>
  </si>
  <si>
    <t>Rate of Object Class in File C and in File B</t>
  </si>
  <si>
    <t>Rate of Program Activity in File C and in File B</t>
  </si>
  <si>
    <t>Results</t>
  </si>
  <si>
    <t>If awards are made using intragovernmental transaction (IGT) funds, did the agency adhere to the guidance in OMB M-17-04? Were any variances with reporting IGTs clearly documented by the agency?</t>
  </si>
  <si>
    <t>Do all object class codes from File B match the codes defined in Section 83 of OMB Circular A-11?</t>
  </si>
  <si>
    <t>Are variances identified by the auditors between File A and File B clearly explained and documented by the agency?</t>
  </si>
  <si>
    <t>Are the totals of File A and File B equal?</t>
  </si>
  <si>
    <t>Are all TASs in File A accounted for in File B?</t>
  </si>
  <si>
    <t>Are variances identified by the auditors between File A and the agency's GTAS SF-133 clearly explained and documented by the agency?</t>
  </si>
  <si>
    <t>Are all Treasury Account Symbols (TAS) from which funds are obligated (as reflected in the Government-wide Treasury Account Symbol (GTAS) SF-133) included (excepting Loan Financing Accounts)?</t>
  </si>
  <si>
    <r>
      <t>Ø</t>
    </r>
    <r>
      <rPr>
        <sz val="7"/>
        <color theme="1"/>
        <rFont val="Times New Roman"/>
        <family val="1"/>
      </rPr>
      <t/>
    </r>
  </si>
  <si>
    <t xml:space="preserve">Total Score </t>
  </si>
  <si>
    <t>Select all summary-level data from File A and determine whether the following elements match the agency's GTAS SF-133:</t>
  </si>
  <si>
    <t>Scoring &amp; Results</t>
  </si>
  <si>
    <t>Rate/ Results</t>
  </si>
  <si>
    <r>
      <t xml:space="preserve">Number of </t>
    </r>
    <r>
      <rPr>
        <b/>
        <i/>
        <sz val="11"/>
        <color theme="1"/>
        <rFont val="Calibri"/>
        <family val="2"/>
        <scheme val="minor"/>
      </rPr>
      <t>unique</t>
    </r>
    <r>
      <rPr>
        <sz val="11"/>
        <color theme="1"/>
        <rFont val="Calibri"/>
        <family val="2"/>
        <scheme val="minor"/>
      </rPr>
      <t xml:space="preserve"> TAS that exist in File C</t>
    </r>
  </si>
  <si>
    <r>
      <t xml:space="preserve">Number of </t>
    </r>
    <r>
      <rPr>
        <b/>
        <i/>
        <sz val="11"/>
        <color theme="1"/>
        <rFont val="Calibri"/>
        <family val="2"/>
        <scheme val="minor"/>
      </rPr>
      <t>unique</t>
    </r>
    <r>
      <rPr>
        <sz val="11"/>
        <color theme="1"/>
        <rFont val="Calibri"/>
        <family val="2"/>
        <scheme val="minor"/>
      </rPr>
      <t xml:space="preserve"> Object Classes that exist in File C</t>
    </r>
  </si>
  <si>
    <r>
      <t xml:space="preserve">Number of </t>
    </r>
    <r>
      <rPr>
        <b/>
        <i/>
        <sz val="11"/>
        <color theme="1"/>
        <rFont val="Calibri"/>
        <family val="2"/>
        <scheme val="minor"/>
      </rPr>
      <t>unique</t>
    </r>
    <r>
      <rPr>
        <sz val="11"/>
        <color theme="1"/>
        <rFont val="Calibri"/>
        <family val="2"/>
        <scheme val="minor"/>
      </rPr>
      <t xml:space="preserve"> Program Activities that exist in File C</t>
    </r>
  </si>
  <si>
    <t>Enter Error Rate in cells below</t>
  </si>
  <si>
    <t>Excellent</t>
  </si>
  <si>
    <t>Min Business Days Late</t>
  </si>
  <si>
    <t>Max Business Days Late</t>
  </si>
  <si>
    <t>Lower</t>
  </si>
  <si>
    <t>Higher</t>
  </si>
  <si>
    <t>Correctness Rate</t>
  </si>
  <si>
    <t xml:space="preserve"> Scoring  (Up to 5 Points)</t>
  </si>
  <si>
    <t>Was File C submitted?</t>
  </si>
  <si>
    <t>For Agencies Without COVID-19 Funding</t>
  </si>
  <si>
    <t>For Agencies With COVID-19 Funding</t>
  </si>
  <si>
    <t>Section A</t>
  </si>
  <si>
    <t>Section B</t>
  </si>
  <si>
    <t>Did the agency receive COVID-19 funding for Fiscal Year 2020?</t>
  </si>
  <si>
    <t>Total Score</t>
  </si>
  <si>
    <t>Auditor Input</t>
  </si>
  <si>
    <t>Auditor Input, Scoring, &amp; Results</t>
  </si>
  <si>
    <t>Auditor Input &amp; Results</t>
  </si>
  <si>
    <t>Auditor Input, Scoring, and Results</t>
  </si>
  <si>
    <t>740 Data Element Testing - Statistical Sample</t>
  </si>
  <si>
    <t>650 Suitability of File C for Sample Selection</t>
  </si>
  <si>
    <t>640 Completeness of Summary-Level Data (Files A &amp; B)</t>
  </si>
  <si>
    <t>630 Timeliness of Agency Submission</t>
  </si>
  <si>
    <t>Timeliness of Agency Submission</t>
  </si>
  <si>
    <t>Suitability of File C for Sample Selection</t>
  </si>
  <si>
    <t>Completeness of Summary
Level Data (Files A &amp; B)</t>
  </si>
  <si>
    <t>Do all program activity names and codes from File B match the names and codes defined in the Max Collect repository?</t>
  </si>
  <si>
    <t>Are variances identified by the auditors between File B and Section 83 of OMB Circular A-11 and the MAX Collect exercise clearly explained and documented by the agency?</t>
  </si>
  <si>
    <r>
      <t xml:space="preserve">Number of </t>
    </r>
    <r>
      <rPr>
        <b/>
        <i/>
        <sz val="11"/>
        <color theme="1"/>
        <rFont val="Calibri"/>
        <family val="2"/>
        <scheme val="minor"/>
      </rPr>
      <t>unique</t>
    </r>
    <r>
      <rPr>
        <sz val="11"/>
        <color theme="1"/>
        <rFont val="Calibri"/>
        <family val="2"/>
        <scheme val="minor"/>
      </rPr>
      <t xml:space="preserve"> Program Activities in File C but </t>
    </r>
    <r>
      <rPr>
        <b/>
        <i/>
        <sz val="11"/>
        <color theme="1"/>
        <rFont val="Calibri"/>
        <family val="2"/>
        <scheme val="minor"/>
      </rPr>
      <t>not</t>
    </r>
    <r>
      <rPr>
        <sz val="11"/>
        <color theme="1"/>
        <rFont val="Calibri"/>
        <family val="2"/>
        <scheme val="minor"/>
      </rPr>
      <t xml:space="preserve"> in File B</t>
    </r>
  </si>
  <si>
    <r>
      <t xml:space="preserve">Number of </t>
    </r>
    <r>
      <rPr>
        <b/>
        <i/>
        <sz val="11"/>
        <color theme="1"/>
        <rFont val="Calibri"/>
        <family val="2"/>
        <scheme val="minor"/>
      </rPr>
      <t>unique</t>
    </r>
    <r>
      <rPr>
        <sz val="11"/>
        <color theme="1"/>
        <rFont val="Calibri"/>
        <family val="2"/>
        <scheme val="minor"/>
      </rPr>
      <t xml:space="preserve"> Object Classes in File C but </t>
    </r>
    <r>
      <rPr>
        <b/>
        <i/>
        <sz val="11"/>
        <color theme="1"/>
        <rFont val="Calibri"/>
        <family val="2"/>
        <scheme val="minor"/>
      </rPr>
      <t>not</t>
    </r>
    <r>
      <rPr>
        <sz val="11"/>
        <color theme="1"/>
        <rFont val="Calibri"/>
        <family val="2"/>
        <scheme val="minor"/>
      </rPr>
      <t xml:space="preserve"> in File B</t>
    </r>
  </si>
  <si>
    <r>
      <t xml:space="preserve">Number of </t>
    </r>
    <r>
      <rPr>
        <b/>
        <i/>
        <sz val="11"/>
        <color theme="1"/>
        <rFont val="Calibri"/>
        <family val="2"/>
        <scheme val="minor"/>
      </rPr>
      <t>unique</t>
    </r>
    <r>
      <rPr>
        <sz val="11"/>
        <color theme="1"/>
        <rFont val="Calibri"/>
        <family val="2"/>
        <scheme val="minor"/>
      </rPr>
      <t xml:space="preserve"> TAS in File C but </t>
    </r>
    <r>
      <rPr>
        <b/>
        <i/>
        <sz val="11"/>
        <color theme="1"/>
        <rFont val="Calibri"/>
        <family val="2"/>
        <scheme val="minor"/>
      </rPr>
      <t>not</t>
    </r>
    <r>
      <rPr>
        <sz val="11"/>
        <color theme="1"/>
        <rFont val="Calibri"/>
        <family val="2"/>
        <scheme val="minor"/>
      </rPr>
      <t xml:space="preserve"> in File B</t>
    </r>
  </si>
  <si>
    <t>Questions
(Choose answers from the drop down lists in the Auditor Input column.)</t>
  </si>
  <si>
    <r>
      <t xml:space="preserve">Testing Results
</t>
    </r>
    <r>
      <rPr>
        <i/>
        <sz val="11"/>
        <color theme="1"/>
        <rFont val="Calibri"/>
        <family val="2"/>
        <scheme val="minor"/>
      </rPr>
      <t>Completeness and Timeliness are valued up to 15 points each. Accuracy is valued up to 30 points.</t>
    </r>
  </si>
  <si>
    <t>Adherence to OMB M-17-04 for IGTs</t>
  </si>
  <si>
    <t>FY 2021 DATA Act
Quality Scorecard</t>
  </si>
  <si>
    <t>Linkage - File C to File D1</t>
  </si>
  <si>
    <t>Linkage - File C to File D2</t>
  </si>
  <si>
    <t>Enter whole number values in the highlighted box to right. Use drop down menus where provided.</t>
  </si>
  <si>
    <t>Number of PIID sample units in File C</t>
  </si>
  <si>
    <t>Number of PIID sample units in File C traced to File D1</t>
  </si>
  <si>
    <t>Number of FAIN sample units in File C</t>
  </si>
  <si>
    <t>Number of FAIN sample units in File C traced to File D2</t>
  </si>
  <si>
    <t>From which File(s) was the sample selected?</t>
  </si>
  <si>
    <t>Auditor Input:</t>
  </si>
  <si>
    <r>
      <t xml:space="preserve">Section B
</t>
    </r>
    <r>
      <rPr>
        <b/>
        <sz val="12"/>
        <color theme="1"/>
        <rFont val="Calibri"/>
        <family val="2"/>
        <scheme val="minor"/>
      </rPr>
      <t>Sample Selected from Files D1/D2</t>
    </r>
  </si>
  <si>
    <r>
      <t xml:space="preserve">Section A
</t>
    </r>
    <r>
      <rPr>
        <b/>
        <sz val="12"/>
        <color theme="1"/>
        <rFont val="Calibri"/>
        <family val="2"/>
        <scheme val="minor"/>
      </rPr>
      <t>Sample Selected from File C</t>
    </r>
  </si>
  <si>
    <t>Number of PIID sample units in File D1</t>
  </si>
  <si>
    <t>Number of PIID sample units in File D1 traced to File C</t>
  </si>
  <si>
    <t>Number of FAIN sample units in File D2</t>
  </si>
  <si>
    <t>Number of FAIN sample units in File D2 traced to File C</t>
  </si>
  <si>
    <r>
      <t xml:space="preserve">Section C
</t>
    </r>
    <r>
      <rPr>
        <b/>
        <sz val="12"/>
        <color theme="1"/>
        <rFont val="Calibri"/>
        <family val="2"/>
        <scheme val="minor"/>
      </rPr>
      <t>Intragovernmental Transactions</t>
    </r>
  </si>
  <si>
    <t>Match Rate File C to File D1</t>
  </si>
  <si>
    <t>Match Rate File D1 to File C</t>
  </si>
  <si>
    <t>Match Rate File C to File D2</t>
  </si>
  <si>
    <t>Match Rate File D2 to File C</t>
  </si>
  <si>
    <t>Section C</t>
  </si>
  <si>
    <t>Linkage between File C and Files D1/D2</t>
  </si>
  <si>
    <t>Linkage - File D1 to File C</t>
  </si>
  <si>
    <t>Linkage - File D2 to File C</t>
  </si>
  <si>
    <t>Did the agency have any financial assistance awards to report in File D2?</t>
  </si>
  <si>
    <t>To what extent did the auditor determine that sample Award ID Numbers that exist in File D1 exist in File C?</t>
  </si>
  <si>
    <t>To what extent did the auditor determine that sample Award ID Numbers that exist in File C exist in File D2?</t>
  </si>
  <si>
    <t>To what extent did the auditor determine that sample Award ID Numbers that exist in File D2 exist in File C?</t>
  </si>
  <si>
    <t>To what extent did the auditor determine that sample Award ID Numbers that exist in File C exist in File D1?</t>
  </si>
  <si>
    <t>Linkage between File C and File B</t>
  </si>
  <si>
    <r>
      <t xml:space="preserve">Testing Results
</t>
    </r>
    <r>
      <rPr>
        <i/>
        <sz val="11"/>
        <color theme="1"/>
        <rFont val="Calibri"/>
        <family val="2"/>
        <scheme val="minor"/>
      </rPr>
      <t>Completeness and Timeliness are valued up to 2 points each. Accuracy is valued up to 4 points.</t>
    </r>
  </si>
  <si>
    <t>Correctness Rate x 2 or 4</t>
  </si>
  <si>
    <t>Enter Agency's Name</t>
  </si>
  <si>
    <t>Maximum Points Possible</t>
  </si>
  <si>
    <t>With Outlays
(COVID-19 Funding)</t>
  </si>
  <si>
    <t>Without Outlays
(No COVID-19 Funding)</t>
  </si>
  <si>
    <t>Total number of File C DATA Act Broker warnings</t>
  </si>
  <si>
    <t>Number of File C DATA Act Broker warnings that have been addressed</t>
  </si>
  <si>
    <t>Rate of DATA Act Broker warnings addressed</t>
  </si>
  <si>
    <t>(Correctness Rate x 15 or 30)</t>
  </si>
  <si>
    <t>(1 - Error Rate)</t>
  </si>
  <si>
    <t>1 - Error Rate</t>
  </si>
  <si>
    <t>Did the agency have any procurement awards to report in File D1?</t>
  </si>
  <si>
    <t>COVID-19 Outlay Testing
Non-Statistical Sample</t>
  </si>
  <si>
    <t>750 COVID-19 Outlay Testing - Non-Statistical Sample</t>
  </si>
  <si>
    <t>730 Record-Level Linkages (Files C &amp; D1/D2)</t>
  </si>
  <si>
    <t>Record-Level Linkages
(Files C &amp; D1/D2)</t>
  </si>
  <si>
    <t>First Month of Fiscal Quarter</t>
  </si>
  <si>
    <t>Second Month of Fiscal Quarter</t>
  </si>
  <si>
    <t>Third Month of Fiscal Quarter</t>
  </si>
  <si>
    <t>Business Days Late (Submission)</t>
  </si>
  <si>
    <t>Total Business Days Late (Submission)</t>
  </si>
  <si>
    <t>Was the submission certified by the due date as established by the Treasury DATA Act PMO?</t>
  </si>
  <si>
    <t>Weighted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</si>
</sst>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_(* #,##0_);_(* \(#,##0\);_(* &quot;-&quot;??_);_(@_)"/>
    <numFmt numFmtId="167" formatCode="#,##0.0_);\(#,##0.0\)"/>
  </numFmts>
  <fonts count="34"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1"/>
      <name val="Calibri"/>
      <family val="2"/>
      <scheme val="minor"/>
    </font>
    <font>
      <b/>
      <sz val="11"/>
      <color theme="0"/>
      <name val="Calibri"/>
      <family val="2"/>
      <scheme val="minor"/>
    </font>
    <font>
      <b/>
      <sz val="12"/>
      <color theme="1"/>
      <name val="Calibri"/>
      <family val="2"/>
      <scheme val="minor"/>
    </font>
    <font>
      <b/>
      <sz val="14"/>
      <color theme="1"/>
      <name val="Calibri"/>
      <family val="2"/>
      <scheme val="minor"/>
    </font>
    <font>
      <b/>
      <sz val="12"/>
      <color indexed="8"/>
      <name val="Calibri"/>
      <family val="2"/>
      <scheme val="minor"/>
    </font>
    <font>
      <sz val="11"/>
      <color theme="1"/>
      <name val="Calibri"/>
      <family val="2"/>
      <scheme val="minor"/>
    </font>
    <font>
      <b/>
      <sz val="8"/>
      <color rgb="FFFF0000"/>
      <name val="Calibri"/>
      <family val="2"/>
      <scheme val="minor"/>
    </font>
    <font>
      <sz val="9"/>
      <color theme="1"/>
      <name val="Calibri"/>
      <family val="2"/>
      <scheme val="minor"/>
    </font>
    <font>
      <b/>
      <i/>
      <sz val="13"/>
      <color rgb="FFFF0000"/>
      <name val="Calibri"/>
      <family val="2"/>
      <scheme val="minor"/>
    </font>
    <font>
      <b/>
      <i/>
      <sz val="12"/>
      <color theme="1"/>
      <name val="Calibri"/>
      <family val="2"/>
      <scheme val="minor"/>
    </font>
    <font>
      <sz val="11"/>
      <color theme="7" tint="0.79998168889431442"/>
      <name val="Calibri"/>
      <family val="2"/>
      <scheme val="minor"/>
    </font>
    <font>
      <b/>
      <sz val="16"/>
      <color theme="1"/>
      <name val="Calibri"/>
      <family val="2"/>
      <scheme val="minor"/>
    </font>
    <font>
      <sz val="7"/>
      <color theme="1"/>
      <name val="Times New Roman"/>
      <family val="1"/>
    </font>
    <font>
      <b/>
      <sz val="12"/>
      <color theme="1"/>
      <name val="Wingdings"/>
      <charset val="2"/>
    </font>
    <font>
      <b/>
      <i/>
      <sz val="14"/>
      <color theme="1"/>
      <name val="Calibri"/>
      <family val="2"/>
      <scheme val="minor"/>
    </font>
    <font>
      <i/>
      <sz val="13"/>
      <color theme="1"/>
      <name val="Calibri"/>
      <family val="2"/>
      <scheme val="minor"/>
    </font>
    <font>
      <b/>
      <sz val="14"/>
      <color rgb="FF000000"/>
      <name val="Calibri"/>
      <family val="2"/>
    </font>
    <font>
      <b/>
      <i/>
      <sz val="18"/>
      <color theme="1"/>
      <name val="Calibri"/>
      <family val="2"/>
      <scheme val="minor"/>
    </font>
    <font>
      <b/>
      <sz val="11"/>
      <color rgb="FFFF0000"/>
      <name val="Calibri"/>
      <family val="2"/>
      <scheme val="minor"/>
    </font>
    <font>
      <b/>
      <i/>
      <sz val="13"/>
      <name val="Calibri"/>
      <family val="2"/>
      <scheme val="minor"/>
    </font>
    <font>
      <b/>
      <sz val="12"/>
      <name val="Calibri"/>
      <family val="2"/>
      <scheme val="minor"/>
    </font>
    <font>
      <b/>
      <i/>
      <sz val="14"/>
      <color rgb="FFFF0000"/>
      <name val="Calibri"/>
      <family val="2"/>
      <scheme val="minor"/>
    </font>
    <font>
      <b/>
      <sz val="16"/>
      <color rgb="FFFF0000"/>
      <name val="Calibri"/>
      <family val="2"/>
      <scheme val="minor"/>
    </font>
    <font>
      <i/>
      <sz val="13"/>
      <name val="Calibri"/>
      <family val="2"/>
      <scheme val="minor"/>
    </font>
    <font>
      <b/>
      <i/>
      <sz val="13"/>
      <color theme="1"/>
      <name val="Calibri"/>
      <family val="2"/>
      <scheme val="minor"/>
    </font>
    <font>
      <b/>
      <sz val="14"/>
      <color indexed="8"/>
      <name val="Calibri"/>
      <family val="2"/>
      <scheme val="minor"/>
    </font>
    <font>
      <b/>
      <sz val="18"/>
      <color indexed="8"/>
      <name val="Calibri"/>
      <family val="2"/>
      <scheme val="minor"/>
    </font>
    <font>
      <sz val="14"/>
      <color theme="1"/>
      <name val="Calibri"/>
      <family val="2"/>
      <scheme val="minor"/>
    </font>
    <font>
      <b/>
      <i/>
      <sz val="16"/>
      <color theme="1"/>
      <name val="Calibri"/>
      <family val="2"/>
      <scheme val="minor"/>
    </font>
    <font>
      <b/>
      <sz val="11"/>
      <color theme="1"/>
      <name val="Leelawadee"/>
      <family val="2"/>
    </font>
  </fonts>
  <fills count="2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gray125">
        <bgColor theme="0" tint="-0.14996795556505021"/>
      </patternFill>
    </fill>
    <fill>
      <patternFill patternType="solid">
        <fgColor rgb="FFFFFFCC"/>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gray125">
        <bgColor theme="7" tint="0.79992065187536243"/>
      </patternFill>
    </fill>
    <fill>
      <patternFill patternType="solid">
        <fgColor rgb="FFFF99FF"/>
        <bgColor indexed="64"/>
      </patternFill>
    </fill>
  </fills>
  <borders count="76">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top/>
      <bottom style="medium">
        <color auto="1"/>
      </bottom>
      <diagonal/>
    </border>
    <border>
      <left style="medium">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bottom style="medium">
        <color auto="1"/>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auto="1"/>
      </right>
      <top style="thin">
        <color auto="1"/>
      </top>
      <bottom style="thick">
        <color indexed="64"/>
      </bottom>
      <diagonal/>
    </border>
    <border>
      <left style="thin">
        <color auto="1"/>
      </left>
      <right style="thick">
        <color auto="1"/>
      </right>
      <top style="thin">
        <color auto="1"/>
      </top>
      <bottom style="thick">
        <color indexed="64"/>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style="thick">
        <color auto="1"/>
      </top>
      <bottom/>
      <diagonal/>
    </border>
    <border>
      <left/>
      <right style="thick">
        <color auto="1"/>
      </right>
      <top style="thick">
        <color auto="1"/>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auto="1"/>
      </left>
      <right style="medium">
        <color auto="1"/>
      </right>
      <top/>
      <bottom/>
      <diagonal/>
    </border>
    <border>
      <left style="thick">
        <color indexed="64"/>
      </left>
      <right style="medium">
        <color indexed="64"/>
      </right>
      <top style="medium">
        <color indexed="64"/>
      </top>
      <bottom style="medium">
        <color indexed="64"/>
      </bottom>
      <diagonal/>
    </border>
    <border>
      <left style="thick">
        <color indexed="64"/>
      </left>
      <right style="medium">
        <color auto="1"/>
      </right>
      <top/>
      <bottom style="thick">
        <color indexed="64"/>
      </bottom>
      <diagonal/>
    </border>
    <border>
      <left style="medium">
        <color auto="1"/>
      </left>
      <right style="thick">
        <color indexed="64"/>
      </right>
      <top/>
      <bottom style="thick">
        <color indexed="64"/>
      </bottom>
      <diagonal/>
    </border>
    <border>
      <left style="medium">
        <color auto="1"/>
      </left>
      <right/>
      <top/>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mediumDashed">
        <color auto="1"/>
      </bottom>
      <diagonal/>
    </border>
    <border>
      <left style="medium">
        <color auto="1"/>
      </left>
      <right style="medium">
        <color auto="1"/>
      </right>
      <top style="thin">
        <color auto="1"/>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ck">
        <color indexed="64"/>
      </left>
      <right style="medium">
        <color auto="1"/>
      </right>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auto="1"/>
      </bottom>
      <diagonal/>
    </border>
    <border>
      <left style="medium">
        <color theme="1"/>
      </left>
      <right/>
      <top style="medium">
        <color indexed="64"/>
      </top>
      <bottom style="thin">
        <color indexed="64"/>
      </bottom>
      <diagonal/>
    </border>
    <border>
      <left style="medium">
        <color theme="1"/>
      </left>
      <right/>
      <top style="thin">
        <color indexed="64"/>
      </top>
      <bottom style="thin">
        <color indexed="64"/>
      </bottom>
      <diagonal/>
    </border>
    <border>
      <left style="medium">
        <color indexed="64"/>
      </left>
      <right style="medium">
        <color theme="1"/>
      </right>
      <top style="medium">
        <color indexed="64"/>
      </top>
      <bottom/>
      <diagonal/>
    </border>
    <border>
      <left style="thin">
        <color indexed="64"/>
      </left>
      <right/>
      <top style="thin">
        <color indexed="64"/>
      </top>
      <bottom/>
      <diagonal/>
    </border>
    <border>
      <left/>
      <right style="medium">
        <color theme="1"/>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auto="1"/>
      </right>
      <top/>
      <bottom style="mediumDashed">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Dashed">
        <color indexed="64"/>
      </bottom>
      <diagonal/>
    </border>
    <border>
      <left style="thin">
        <color indexed="64"/>
      </left>
      <right style="medium">
        <color indexed="64"/>
      </right>
      <top/>
      <bottom/>
      <diagonal/>
    </border>
    <border>
      <left/>
      <right style="thin">
        <color indexed="64"/>
      </right>
      <top/>
      <bottom/>
      <diagonal/>
    </border>
    <border>
      <left style="thick">
        <color indexed="64"/>
      </left>
      <right/>
      <top/>
      <bottom/>
      <diagonal/>
    </border>
    <border>
      <left style="thick">
        <color indexed="64"/>
      </left>
      <right/>
      <top/>
      <bottom style="mediumDashed">
        <color indexed="64"/>
      </bottom>
      <diagonal/>
    </border>
    <border>
      <left style="medium">
        <color indexed="64"/>
      </left>
      <right/>
      <top style="thin">
        <color indexed="64"/>
      </top>
      <bottom style="medium">
        <color indexed="64"/>
      </bottom>
      <diagonal/>
    </border>
  </borders>
  <cellStyleXfs count="3">
    <xf numFmtId="0" fontId="0" fillId="0" borderId="0"/>
    <xf numFmtId="43" fontId="9" fillId="0" borderId="0" applyFont="0" applyFill="0" applyBorder="0" applyAlignment="0" applyProtection="0"/>
    <xf numFmtId="9" fontId="9" fillId="0" borderId="0" applyFont="0" applyFill="0" applyBorder="0" applyAlignment="0" applyProtection="0"/>
  </cellStyleXfs>
  <cellXfs count="305">
    <xf numFmtId="0" fontId="0" fillId="0" borderId="0" xfId="0"/>
    <xf numFmtId="0" fontId="1" fillId="0" borderId="0" xfId="0" applyFont="1"/>
    <xf numFmtId="43" fontId="0" fillId="0" borderId="0" xfId="1" applyFont="1"/>
    <xf numFmtId="0" fontId="0" fillId="0" borderId="0" xfId="0"/>
    <xf numFmtId="0" fontId="0" fillId="0" borderId="0" xfId="0"/>
    <xf numFmtId="0" fontId="0" fillId="0" borderId="0" xfId="0" applyAlignment="1">
      <alignment wrapText="1"/>
    </xf>
    <xf numFmtId="0" fontId="11" fillId="0" borderId="23" xfId="0" applyFont="1" applyBorder="1" applyProtection="1"/>
    <xf numFmtId="14" fontId="11" fillId="0" borderId="22" xfId="0" applyNumberFormat="1" applyFont="1" applyBorder="1" applyProtection="1"/>
    <xf numFmtId="14" fontId="11" fillId="0" borderId="24" xfId="0" applyNumberFormat="1" applyFont="1" applyBorder="1" applyProtection="1"/>
    <xf numFmtId="0" fontId="11" fillId="0" borderId="25" xfId="0" applyFont="1" applyBorder="1" applyProtection="1"/>
    <xf numFmtId="14" fontId="11" fillId="0" borderId="26" xfId="0" applyNumberFormat="1" applyFont="1" applyBorder="1" applyProtection="1"/>
    <xf numFmtId="0" fontId="11" fillId="0" borderId="27" xfId="0" applyFont="1" applyBorder="1" applyProtection="1"/>
    <xf numFmtId="0" fontId="10" fillId="0" borderId="28" xfId="0" applyFont="1" applyBorder="1" applyAlignment="1" applyProtection="1">
      <alignment horizontal="center" wrapText="1"/>
    </xf>
    <xf numFmtId="0" fontId="10" fillId="0" borderId="29" xfId="0" applyFont="1" applyBorder="1" applyAlignment="1" applyProtection="1">
      <alignment horizontal="center" wrapText="1"/>
    </xf>
    <xf numFmtId="0" fontId="7" fillId="4" borderId="34" xfId="0" applyFont="1" applyFill="1" applyBorder="1" applyAlignment="1">
      <alignment horizontal="center" vertical="center" wrapText="1"/>
    </xf>
    <xf numFmtId="0" fontId="0" fillId="0" borderId="0" xfId="0"/>
    <xf numFmtId="0" fontId="0" fillId="0" borderId="0" xfId="0"/>
    <xf numFmtId="0" fontId="7" fillId="0" borderId="0" xfId="0" applyFont="1"/>
    <xf numFmtId="0" fontId="0" fillId="0" borderId="0" xfId="0"/>
    <xf numFmtId="0" fontId="0" fillId="0" borderId="0" xfId="0" applyFill="1"/>
    <xf numFmtId="0" fontId="2" fillId="0" borderId="0" xfId="0" applyFont="1"/>
    <xf numFmtId="0" fontId="7" fillId="0" borderId="0" xfId="0" applyFont="1" applyAlignment="1"/>
    <xf numFmtId="0" fontId="3" fillId="0" borderId="0" xfId="0" applyFont="1" applyAlignment="1">
      <alignment horizontal="center" vertical="center"/>
    </xf>
    <xf numFmtId="0" fontId="3" fillId="12" borderId="37" xfId="0" applyFont="1" applyFill="1" applyBorder="1" applyAlignment="1">
      <alignment horizontal="center" vertical="center"/>
    </xf>
    <xf numFmtId="0" fontId="17" fillId="12" borderId="38" xfId="0" applyFont="1" applyFill="1" applyBorder="1" applyAlignment="1">
      <alignment horizontal="left" vertical="center" indent="4"/>
    </xf>
    <xf numFmtId="0" fontId="0" fillId="12" borderId="40" xfId="0" applyFont="1" applyFill="1" applyBorder="1" applyAlignment="1">
      <alignment horizontal="left" vertical="center"/>
    </xf>
    <xf numFmtId="0" fontId="8" fillId="10" borderId="7" xfId="0" applyFont="1" applyFill="1" applyBorder="1" applyAlignment="1">
      <alignment vertical="center"/>
    </xf>
    <xf numFmtId="0" fontId="12" fillId="10" borderId="7" xfId="0" applyFont="1" applyFill="1" applyBorder="1" applyAlignment="1">
      <alignment horizontal="center" vertical="center"/>
    </xf>
    <xf numFmtId="0" fontId="3" fillId="1" borderId="13" xfId="0" applyFont="1" applyFill="1" applyBorder="1" applyAlignment="1">
      <alignment horizontal="center" vertical="center"/>
    </xf>
    <xf numFmtId="0" fontId="0" fillId="1" borderId="37" xfId="0" applyFont="1" applyFill="1" applyBorder="1" applyAlignment="1">
      <alignment vertical="center" wrapText="1"/>
    </xf>
    <xf numFmtId="0" fontId="13" fillId="10" borderId="7" xfId="0" applyFont="1" applyFill="1" applyBorder="1" applyAlignment="1">
      <alignment horizontal="center" vertical="center" wrapText="1"/>
    </xf>
    <xf numFmtId="0" fontId="2" fillId="0" borderId="0" xfId="0" applyFont="1" applyAlignment="1"/>
    <xf numFmtId="0" fontId="7" fillId="4" borderId="33" xfId="0" applyFont="1" applyFill="1" applyBorder="1" applyAlignment="1">
      <alignment horizontal="center" vertical="center"/>
    </xf>
    <xf numFmtId="0" fontId="23" fillId="10" borderId="7" xfId="0" applyFont="1" applyFill="1" applyBorder="1" applyAlignment="1">
      <alignment horizontal="center" vertical="center"/>
    </xf>
    <xf numFmtId="0" fontId="24" fillId="12" borderId="7" xfId="0" applyFont="1" applyFill="1" applyBorder="1" applyAlignment="1">
      <alignment vertical="center"/>
    </xf>
    <xf numFmtId="0" fontId="20" fillId="0" borderId="0" xfId="0" applyFont="1" applyAlignment="1">
      <alignment vertical="center"/>
    </xf>
    <xf numFmtId="0" fontId="3" fillId="12" borderId="11" xfId="0" applyFont="1" applyFill="1" applyBorder="1" applyAlignment="1">
      <alignment horizontal="center" vertical="center"/>
    </xf>
    <xf numFmtId="0" fontId="3" fillId="12" borderId="13" xfId="0" applyFont="1" applyFill="1" applyBorder="1" applyAlignment="1">
      <alignment horizontal="center" vertical="center"/>
    </xf>
    <xf numFmtId="14" fontId="0" fillId="8" borderId="7" xfId="0" applyNumberFormat="1" applyFill="1" applyBorder="1" applyAlignment="1" applyProtection="1">
      <alignment horizontal="center" vertical="center"/>
      <protection locked="0"/>
    </xf>
    <xf numFmtId="0" fontId="1" fillId="8" borderId="1" xfId="0" applyFont="1" applyFill="1" applyBorder="1" applyAlignment="1" applyProtection="1">
      <alignment horizontal="center" vertical="center"/>
      <protection locked="0"/>
    </xf>
    <xf numFmtId="0" fontId="15" fillId="4" borderId="35" xfId="0" applyFont="1" applyFill="1" applyBorder="1" applyAlignment="1">
      <alignment horizontal="center" vertical="center" wrapText="1"/>
    </xf>
    <xf numFmtId="0" fontId="28" fillId="14" borderId="2" xfId="0" applyFont="1" applyFill="1" applyBorder="1" applyAlignment="1">
      <alignment horizontal="center" vertical="center" wrapText="1"/>
    </xf>
    <xf numFmtId="166" fontId="1" fillId="8" borderId="12" xfId="1" applyNumberFormat="1" applyFont="1" applyFill="1" applyBorder="1" applyAlignment="1" applyProtection="1">
      <alignment horizontal="center" vertical="center"/>
      <protection locked="0"/>
    </xf>
    <xf numFmtId="37" fontId="1" fillId="8" borderId="12" xfId="1" applyNumberFormat="1" applyFont="1" applyFill="1" applyBorder="1" applyAlignment="1" applyProtection="1">
      <alignment horizontal="right" vertical="center"/>
      <protection locked="0"/>
    </xf>
    <xf numFmtId="167" fontId="2" fillId="2" borderId="1" xfId="1" applyNumberFormat="1" applyFont="1" applyFill="1" applyBorder="1" applyAlignment="1">
      <alignment horizontal="center" vertical="center"/>
    </xf>
    <xf numFmtId="0" fontId="7" fillId="0" borderId="0" xfId="0" applyFont="1" applyAlignment="1">
      <alignment vertical="center"/>
    </xf>
    <xf numFmtId="0" fontId="8" fillId="10" borderId="7"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right" vertical="center"/>
    </xf>
    <xf numFmtId="0" fontId="31" fillId="0" borderId="0" xfId="0" applyFont="1" applyBorder="1" applyAlignment="1">
      <alignment horizontal="left" vertical="center" wrapText="1"/>
    </xf>
    <xf numFmtId="0" fontId="1" fillId="11" borderId="21" xfId="0" applyFont="1" applyFill="1" applyBorder="1" applyAlignment="1">
      <alignment horizontal="center" vertical="center" wrapText="1"/>
    </xf>
    <xf numFmtId="0" fontId="1" fillId="11" borderId="5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0" fillId="8" borderId="4" xfId="0" applyFill="1" applyBorder="1" applyAlignment="1" applyProtection="1">
      <alignment horizontal="center"/>
      <protection locked="0"/>
    </xf>
    <xf numFmtId="0" fontId="0" fillId="0" borderId="0" xfId="0" applyProtection="1"/>
    <xf numFmtId="0" fontId="0" fillId="0" borderId="0" xfId="0" applyFill="1" applyProtection="1"/>
    <xf numFmtId="0" fontId="3" fillId="3" borderId="7"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165" fontId="2" fillId="8" borderId="1" xfId="2" applyNumberFormat="1" applyFont="1" applyFill="1" applyBorder="1" applyAlignment="1" applyProtection="1">
      <alignment horizontal="center" vertical="center"/>
      <protection locked="0"/>
    </xf>
    <xf numFmtId="165" fontId="2" fillId="5" borderId="1" xfId="2" applyNumberFormat="1" applyFont="1" applyFill="1" applyBorder="1" applyAlignment="1">
      <alignment horizontal="center" vertical="center"/>
    </xf>
    <xf numFmtId="165" fontId="2" fillId="8" borderId="44" xfId="2" applyNumberFormat="1" applyFont="1" applyFill="1" applyBorder="1" applyAlignment="1" applyProtection="1">
      <alignment horizontal="center" vertical="center"/>
      <protection locked="0"/>
    </xf>
    <xf numFmtId="165" fontId="2" fillId="5" borderId="44" xfId="2" applyNumberFormat="1" applyFont="1" applyFill="1" applyBorder="1" applyAlignment="1">
      <alignment horizontal="center" vertical="center"/>
    </xf>
    <xf numFmtId="0" fontId="12" fillId="14" borderId="2" xfId="0" applyFont="1" applyFill="1" applyBorder="1" applyAlignment="1">
      <alignment horizontal="center" vertical="center" wrapText="1"/>
    </xf>
    <xf numFmtId="165" fontId="0" fillId="10" borderId="54" xfId="2" applyNumberFormat="1" applyFont="1" applyFill="1" applyBorder="1" applyAlignment="1">
      <alignment horizontal="center"/>
    </xf>
    <xf numFmtId="165" fontId="0" fillId="10" borderId="55" xfId="2" applyNumberFormat="1" applyFont="1" applyFill="1" applyBorder="1" applyAlignment="1">
      <alignment horizontal="center"/>
    </xf>
    <xf numFmtId="0" fontId="13" fillId="10" borderId="56" xfId="0" applyFont="1" applyFill="1" applyBorder="1" applyAlignment="1">
      <alignment horizontal="center" vertical="center"/>
    </xf>
    <xf numFmtId="0" fontId="7" fillId="0" borderId="0" xfId="0" applyFont="1"/>
    <xf numFmtId="0" fontId="12" fillId="14" borderId="10" xfId="0" applyFont="1" applyFill="1" applyBorder="1" applyAlignment="1">
      <alignment horizontal="center" vertical="center" wrapText="1"/>
    </xf>
    <xf numFmtId="0" fontId="3" fillId="8" borderId="12" xfId="0" applyFont="1" applyFill="1" applyBorder="1" applyAlignment="1" applyProtection="1">
      <alignment horizontal="center" vertical="center"/>
      <protection locked="0"/>
    </xf>
    <xf numFmtId="0" fontId="1" fillId="8" borderId="15" xfId="0" applyFont="1" applyFill="1" applyBorder="1" applyAlignment="1" applyProtection="1">
      <alignment horizontal="center" vertical="center"/>
      <protection locked="0"/>
    </xf>
    <xf numFmtId="37" fontId="1" fillId="8" borderId="12" xfId="1" applyNumberFormat="1" applyFont="1" applyFill="1" applyBorder="1" applyAlignment="1" applyProtection="1">
      <alignment horizontal="center" vertical="center"/>
      <protection locked="0"/>
    </xf>
    <xf numFmtId="166" fontId="1" fillId="8" borderId="15" xfId="1" applyNumberFormat="1" applyFont="1" applyFill="1" applyBorder="1" applyAlignment="1" applyProtection="1">
      <alignment horizontal="center" vertical="center"/>
      <protection locked="0"/>
    </xf>
    <xf numFmtId="0" fontId="7" fillId="0" borderId="0" xfId="0" applyFont="1" applyAlignment="1">
      <alignment horizontal="left"/>
    </xf>
    <xf numFmtId="2" fontId="0" fillId="10" borderId="64" xfId="2" applyNumberFormat="1" applyFont="1" applyFill="1" applyBorder="1" applyAlignment="1">
      <alignment horizontal="center" wrapText="1"/>
    </xf>
    <xf numFmtId="0" fontId="0" fillId="10" borderId="14" xfId="0" applyFont="1" applyFill="1" applyBorder="1" applyAlignment="1">
      <alignment vertical="center" wrapText="1"/>
    </xf>
    <xf numFmtId="0" fontId="13" fillId="10" borderId="7" xfId="0" applyFont="1" applyFill="1" applyBorder="1" applyAlignment="1">
      <alignment horizontal="center" vertical="center"/>
    </xf>
    <xf numFmtId="2" fontId="0" fillId="10" borderId="12" xfId="1" applyNumberFormat="1" applyFont="1" applyFill="1" applyBorder="1" applyAlignment="1">
      <alignment horizontal="center"/>
    </xf>
    <xf numFmtId="0" fontId="0" fillId="0" borderId="37" xfId="0" applyBorder="1"/>
    <xf numFmtId="166" fontId="1" fillId="8" borderId="12" xfId="1" applyNumberFormat="1" applyFont="1" applyFill="1" applyBorder="1" applyAlignment="1" applyProtection="1">
      <alignment horizontal="center" vertical="center" wrapText="1"/>
      <protection locked="0"/>
    </xf>
    <xf numFmtId="0" fontId="7" fillId="0" borderId="40" xfId="0" applyFont="1" applyFill="1" applyBorder="1" applyAlignment="1">
      <alignment vertical="center"/>
    </xf>
    <xf numFmtId="167" fontId="2" fillId="2" borderId="5" xfId="1" applyNumberFormat="1" applyFont="1" applyFill="1" applyBorder="1" applyAlignment="1">
      <alignment horizontal="center" vertical="center"/>
    </xf>
    <xf numFmtId="167" fontId="2" fillId="2" borderId="68" xfId="1" applyNumberFormat="1" applyFont="1" applyFill="1" applyBorder="1" applyAlignment="1">
      <alignment horizontal="center" vertical="center"/>
    </xf>
    <xf numFmtId="0" fontId="0" fillId="8" borderId="4" xfId="0" applyFill="1" applyBorder="1" applyAlignment="1" applyProtection="1">
      <alignment horizontal="center" vertical="center"/>
      <protection locked="0"/>
    </xf>
    <xf numFmtId="0" fontId="7" fillId="0" borderId="67" xfId="0" applyFont="1" applyBorder="1" applyAlignment="1">
      <alignment horizontal="center" vertical="center"/>
    </xf>
    <xf numFmtId="164" fontId="0" fillId="14" borderId="8" xfId="1" applyNumberFormat="1" applyFont="1" applyFill="1" applyBorder="1" applyAlignment="1">
      <alignment horizontal="center" vertical="center"/>
    </xf>
    <xf numFmtId="164" fontId="0" fillId="14" borderId="10" xfId="1" applyNumberFormat="1" applyFont="1" applyFill="1" applyBorder="1" applyAlignment="1">
      <alignment horizontal="center" vertical="center"/>
    </xf>
    <xf numFmtId="164" fontId="0" fillId="14" borderId="11" xfId="1" applyNumberFormat="1" applyFont="1" applyFill="1" applyBorder="1" applyAlignment="1">
      <alignment horizontal="center" vertical="center"/>
    </xf>
    <xf numFmtId="164" fontId="0" fillId="14" borderId="12" xfId="1" applyNumberFormat="1" applyFont="1" applyFill="1" applyBorder="1" applyAlignment="1">
      <alignment horizontal="center" vertical="center"/>
    </xf>
    <xf numFmtId="164" fontId="0" fillId="14" borderId="13" xfId="1" applyNumberFormat="1" applyFont="1" applyFill="1" applyBorder="1" applyAlignment="1">
      <alignment horizontal="center" vertical="center"/>
    </xf>
    <xf numFmtId="164" fontId="0" fillId="14" borderId="15" xfId="1" applyNumberFormat="1" applyFont="1" applyFill="1" applyBorder="1" applyAlignment="1">
      <alignment horizontal="center" vertical="center"/>
    </xf>
    <xf numFmtId="164" fontId="0" fillId="14" borderId="66" xfId="1" applyNumberFormat="1" applyFont="1" applyFill="1" applyBorder="1" applyAlignment="1">
      <alignment horizontal="center" vertical="center"/>
    </xf>
    <xf numFmtId="164" fontId="0" fillId="14" borderId="67" xfId="1" applyNumberFormat="1" applyFont="1" applyFill="1" applyBorder="1" applyAlignment="1">
      <alignment horizontal="center" vertical="center"/>
    </xf>
    <xf numFmtId="0" fontId="0" fillId="11" borderId="46" xfId="0" applyFill="1" applyBorder="1"/>
    <xf numFmtId="0" fontId="0" fillId="11" borderId="32" xfId="0" applyFill="1" applyBorder="1"/>
    <xf numFmtId="0" fontId="0" fillId="11" borderId="21" xfId="0" applyFill="1" applyBorder="1"/>
    <xf numFmtId="0" fontId="0" fillId="11" borderId="0" xfId="0" applyFill="1" applyBorder="1"/>
    <xf numFmtId="0" fontId="1" fillId="11" borderId="0" xfId="0" applyFont="1" applyFill="1" applyBorder="1" applyAlignment="1">
      <alignment horizontal="center" vertical="center" wrapText="1"/>
    </xf>
    <xf numFmtId="0" fontId="2" fillId="11" borderId="0" xfId="0" applyFont="1" applyFill="1" applyBorder="1" applyAlignment="1">
      <alignment horizontal="center" vertical="center"/>
    </xf>
    <xf numFmtId="0" fontId="7" fillId="4" borderId="19" xfId="0" applyFont="1" applyFill="1" applyBorder="1" applyAlignment="1">
      <alignment horizontal="center" vertical="center"/>
    </xf>
    <xf numFmtId="0" fontId="1" fillId="11" borderId="73" xfId="0" applyFont="1" applyFill="1" applyBorder="1" applyAlignment="1">
      <alignment horizontal="center" vertical="center" wrapText="1"/>
    </xf>
    <xf numFmtId="0" fontId="1" fillId="11" borderId="74" xfId="0" applyFont="1" applyFill="1" applyBorder="1" applyAlignment="1">
      <alignment horizontal="center" vertical="center" wrapText="1"/>
    </xf>
    <xf numFmtId="0" fontId="1" fillId="11" borderId="70" xfId="0" applyFont="1" applyFill="1" applyBorder="1" applyAlignment="1">
      <alignment horizontal="center" vertical="center" wrapText="1"/>
    </xf>
    <xf numFmtId="0" fontId="2" fillId="11" borderId="70" xfId="0" applyFont="1" applyFill="1" applyBorder="1" applyAlignment="1">
      <alignment horizontal="center" vertical="center"/>
    </xf>
    <xf numFmtId="167" fontId="2" fillId="5" borderId="1" xfId="1" applyNumberFormat="1" applyFont="1" applyFill="1" applyBorder="1" applyAlignment="1">
      <alignment horizontal="center" vertical="center"/>
    </xf>
    <xf numFmtId="0" fontId="14" fillId="19" borderId="18" xfId="0" applyFont="1" applyFill="1" applyBorder="1"/>
    <xf numFmtId="164" fontId="5" fillId="9" borderId="60" xfId="0" applyNumberFormat="1" applyFont="1" applyFill="1" applyBorder="1" applyAlignment="1">
      <alignment horizontal="center" vertical="center"/>
    </xf>
    <xf numFmtId="164" fontId="1" fillId="8" borderId="6"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xf>
    <xf numFmtId="1" fontId="1" fillId="7" borderId="14" xfId="0" applyNumberFormat="1" applyFont="1" applyFill="1" applyBorder="1" applyAlignment="1">
      <alignment horizontal="center" vertical="center"/>
    </xf>
    <xf numFmtId="164" fontId="5" fillId="9" borderId="59" xfId="0" applyNumberFormat="1" applyFont="1" applyFill="1" applyBorder="1" applyAlignment="1">
      <alignment horizontal="center" vertical="center"/>
    </xf>
    <xf numFmtId="164" fontId="1" fillId="8" borderId="11" xfId="0" applyNumberFormat="1" applyFont="1" applyFill="1" applyBorder="1" applyAlignment="1">
      <alignment horizontal="center" vertical="center"/>
    </xf>
    <xf numFmtId="164" fontId="1" fillId="3" borderId="11" xfId="0" applyNumberFormat="1" applyFont="1" applyFill="1" applyBorder="1" applyAlignment="1">
      <alignment horizontal="center" vertical="center"/>
    </xf>
    <xf numFmtId="164" fontId="1" fillId="7" borderId="13" xfId="0" applyNumberFormat="1" applyFont="1" applyFill="1" applyBorder="1" applyAlignment="1">
      <alignment horizontal="center" vertical="center"/>
    </xf>
    <xf numFmtId="0" fontId="5" fillId="9" borderId="65" xfId="0" applyFont="1" applyFill="1" applyBorder="1" applyAlignment="1">
      <alignment horizontal="left" vertical="center" indent="1"/>
    </xf>
    <xf numFmtId="0" fontId="1" fillId="8" borderId="12" xfId="0" applyFont="1" applyFill="1" applyBorder="1" applyAlignment="1">
      <alignment horizontal="left" vertical="center" indent="1"/>
    </xf>
    <xf numFmtId="0" fontId="1" fillId="3" borderId="12" xfId="0" applyFont="1" applyFill="1" applyBorder="1" applyAlignment="1">
      <alignment horizontal="left" vertical="center" indent="1"/>
    </xf>
    <xf numFmtId="0" fontId="1" fillId="7" borderId="15" xfId="0" applyFont="1" applyFill="1" applyBorder="1" applyAlignment="1">
      <alignment horizontal="left" vertical="center" indent="1"/>
    </xf>
    <xf numFmtId="0" fontId="7" fillId="0" borderId="0" xfId="0" applyFont="1" applyAlignment="1">
      <alignment vertical="center"/>
    </xf>
    <xf numFmtId="39" fontId="1" fillId="10" borderId="1" xfId="1" applyNumberFormat="1" applyFont="1" applyFill="1" applyBorder="1" applyAlignment="1">
      <alignment horizontal="center" vertical="center"/>
    </xf>
    <xf numFmtId="39" fontId="1" fillId="1" borderId="40" xfId="1" applyNumberFormat="1" applyFont="1" applyFill="1" applyBorder="1" applyAlignment="1">
      <alignment horizontal="center" vertical="center"/>
    </xf>
    <xf numFmtId="39" fontId="1" fillId="10" borderId="43" xfId="1" applyNumberFormat="1" applyFont="1" applyFill="1" applyBorder="1" applyAlignment="1">
      <alignment horizontal="center" vertical="center"/>
    </xf>
    <xf numFmtId="39" fontId="0" fillId="10" borderId="5" xfId="1" applyNumberFormat="1" applyFont="1" applyFill="1" applyBorder="1" applyAlignment="1">
      <alignment horizontal="center"/>
    </xf>
    <xf numFmtId="39" fontId="0" fillId="10" borderId="1" xfId="1" applyNumberFormat="1" applyFont="1" applyFill="1" applyBorder="1" applyAlignment="1">
      <alignment horizontal="center"/>
    </xf>
    <xf numFmtId="39" fontId="0" fillId="10" borderId="43" xfId="1" applyNumberFormat="1" applyFont="1" applyFill="1" applyBorder="1" applyAlignment="1">
      <alignment horizontal="center"/>
    </xf>
    <xf numFmtId="39" fontId="25" fillId="10" borderId="21" xfId="1"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8" xfId="0" applyFont="1" applyFill="1" applyBorder="1" applyAlignment="1">
      <alignment horizontal="center" vertical="center" wrapText="1"/>
    </xf>
    <xf numFmtId="165" fontId="2" fillId="5" borderId="68" xfId="2" applyNumberFormat="1" applyFont="1" applyFill="1" applyBorder="1" applyAlignment="1">
      <alignment horizontal="center" vertical="center"/>
    </xf>
    <xf numFmtId="165" fontId="2" fillId="8" borderId="68" xfId="2" applyNumberFormat="1" applyFont="1" applyFill="1" applyBorder="1" applyAlignment="1" applyProtection="1">
      <alignment horizontal="center" vertical="center"/>
      <protection locked="0"/>
    </xf>
    <xf numFmtId="167" fontId="25" fillId="10" borderId="21" xfId="1" applyNumberFormat="1" applyFont="1" applyFill="1" applyBorder="1" applyAlignment="1">
      <alignment horizontal="center" vertical="center"/>
    </xf>
    <xf numFmtId="165" fontId="0" fillId="10" borderId="6" xfId="2" applyNumberFormat="1" applyFont="1" applyFill="1" applyBorder="1" applyAlignment="1">
      <alignment horizontal="center" vertical="center" wrapText="1"/>
    </xf>
    <xf numFmtId="0" fontId="6" fillId="6" borderId="47"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75" xfId="0" applyFont="1" applyFill="1" applyBorder="1" applyAlignment="1">
      <alignment horizontal="center" vertical="center" wrapText="1"/>
    </xf>
    <xf numFmtId="0" fontId="0" fillId="11" borderId="50" xfId="0" applyFill="1" applyBorder="1"/>
    <xf numFmtId="0" fontId="2" fillId="11" borderId="36" xfId="0" applyFont="1" applyFill="1" applyBorder="1" applyAlignment="1">
      <alignment horizontal="center" vertical="center"/>
    </xf>
    <xf numFmtId="167" fontId="2" fillId="5" borderId="5" xfId="1" applyNumberFormat="1" applyFont="1" applyFill="1" applyBorder="1" applyAlignment="1">
      <alignment horizontal="center" vertical="center"/>
    </xf>
    <xf numFmtId="167" fontId="2" fillId="5" borderId="68" xfId="1" applyNumberFormat="1" applyFont="1" applyFill="1" applyBorder="1" applyAlignment="1">
      <alignment horizontal="center" vertical="center"/>
    </xf>
    <xf numFmtId="167" fontId="25" fillId="10" borderId="21" xfId="1" applyNumberFormat="1" applyFont="1" applyFill="1" applyBorder="1" applyAlignment="1">
      <alignment horizontal="center" vertical="center" wrapText="1"/>
    </xf>
    <xf numFmtId="0" fontId="29" fillId="10" borderId="46" xfId="0" applyFont="1" applyFill="1" applyBorder="1" applyAlignment="1">
      <alignment horizontal="center" vertical="center"/>
    </xf>
    <xf numFmtId="0" fontId="3" fillId="2" borderId="68" xfId="0" applyFont="1" applyFill="1" applyBorder="1" applyAlignment="1" applyProtection="1">
      <alignment horizontal="center" vertical="center"/>
    </xf>
    <xf numFmtId="0" fontId="8" fillId="10" borderId="46" xfId="0" applyFont="1" applyFill="1" applyBorder="1" applyAlignment="1">
      <alignment vertical="center"/>
    </xf>
    <xf numFmtId="167" fontId="25" fillId="10" borderId="1" xfId="1" applyNumberFormat="1" applyFont="1" applyFill="1" applyBorder="1" applyAlignment="1">
      <alignment horizontal="center" vertical="center"/>
    </xf>
    <xf numFmtId="0" fontId="1" fillId="2" borderId="44" xfId="0" applyFont="1" applyFill="1" applyBorder="1" applyAlignment="1">
      <alignment horizontal="center" vertical="center" wrapText="1"/>
    </xf>
    <xf numFmtId="0" fontId="1" fillId="2" borderId="2" xfId="0" applyFont="1" applyFill="1" applyBorder="1" applyAlignment="1">
      <alignment horizontal="center" vertical="center" wrapText="1"/>
    </xf>
    <xf numFmtId="165" fontId="2" fillId="8" borderId="2" xfId="2" applyNumberFormat="1" applyFont="1" applyFill="1" applyBorder="1" applyAlignment="1" applyProtection="1">
      <alignment horizontal="center" vertical="center"/>
      <protection locked="0"/>
    </xf>
    <xf numFmtId="165" fontId="2" fillId="5" borderId="2" xfId="2" applyNumberFormat="1" applyFont="1" applyFill="1" applyBorder="1" applyAlignment="1">
      <alignment horizontal="center" vertical="center"/>
    </xf>
    <xf numFmtId="167" fontId="25" fillId="10" borderId="2" xfId="1" applyNumberFormat="1" applyFont="1" applyFill="1" applyBorder="1" applyAlignment="1">
      <alignment horizontal="center" vertical="center"/>
    </xf>
    <xf numFmtId="0" fontId="12" fillId="8"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22" fillId="12" borderId="68" xfId="0" applyFont="1" applyFill="1" applyBorder="1" applyAlignment="1">
      <alignment horizontal="center" vertical="center" wrapText="1"/>
    </xf>
    <xf numFmtId="0" fontId="2" fillId="6" borderId="68" xfId="0" applyFont="1" applyFill="1" applyBorder="1" applyAlignment="1">
      <alignment horizontal="center" vertical="center" wrapText="1"/>
    </xf>
    <xf numFmtId="0" fontId="2" fillId="10" borderId="68" xfId="0" applyFont="1" applyFill="1" applyBorder="1" applyAlignment="1">
      <alignment horizontal="center" vertical="center" wrapText="1"/>
    </xf>
    <xf numFmtId="0" fontId="33" fillId="0" borderId="0" xfId="0" applyFont="1" applyAlignment="1">
      <alignment horizont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7" fillId="0" borderId="66" xfId="0" applyFont="1" applyBorder="1" applyAlignment="1">
      <alignment horizontal="center" vertical="center"/>
    </xf>
    <xf numFmtId="0" fontId="7" fillId="0" borderId="69" xfId="0" applyFont="1" applyBorder="1" applyAlignment="1">
      <alignment horizontal="center" vertical="center"/>
    </xf>
    <xf numFmtId="0" fontId="1" fillId="11" borderId="47" xfId="0" applyFont="1" applyFill="1" applyBorder="1" applyAlignment="1">
      <alignment horizontal="center" vertical="center" wrapText="1"/>
    </xf>
    <xf numFmtId="0" fontId="1" fillId="11" borderId="48" xfId="0" applyFont="1" applyFill="1" applyBorder="1" applyAlignment="1">
      <alignment horizontal="center" vertical="center" wrapText="1"/>
    </xf>
    <xf numFmtId="0" fontId="1" fillId="11" borderId="49" xfId="0" applyFont="1" applyFill="1" applyBorder="1" applyAlignment="1">
      <alignment horizontal="center" vertical="center" wrapText="1"/>
    </xf>
    <xf numFmtId="0" fontId="6" fillId="18" borderId="8" xfId="0" applyFont="1" applyFill="1" applyBorder="1" applyAlignment="1">
      <alignment horizontal="center" vertical="center"/>
    </xf>
    <xf numFmtId="0" fontId="6" fillId="18" borderId="10" xfId="0" applyFont="1" applyFill="1" applyBorder="1" applyAlignment="1">
      <alignment horizontal="center" vertical="center"/>
    </xf>
    <xf numFmtId="0" fontId="1" fillId="18" borderId="11"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1" fillId="11" borderId="72" xfId="0" applyFont="1" applyFill="1" applyBorder="1" applyAlignment="1">
      <alignment horizontal="center" vertical="center" wrapText="1"/>
    </xf>
    <xf numFmtId="0" fontId="1" fillId="11" borderId="71" xfId="0" applyFont="1" applyFill="1" applyBorder="1" applyAlignment="1">
      <alignment horizontal="center" vertical="center" wrapText="1"/>
    </xf>
    <xf numFmtId="0" fontId="4" fillId="5" borderId="46" xfId="0" applyFont="1" applyFill="1" applyBorder="1" applyAlignment="1">
      <alignment horizontal="center" vertical="center" textRotation="89"/>
    </xf>
    <xf numFmtId="0" fontId="4" fillId="5" borderId="32" xfId="0" applyFont="1" applyFill="1" applyBorder="1" applyAlignment="1">
      <alignment horizontal="center" vertical="center" textRotation="89"/>
    </xf>
    <xf numFmtId="0" fontId="4" fillId="5" borderId="21" xfId="0" applyFont="1" applyFill="1" applyBorder="1" applyAlignment="1">
      <alignment horizontal="center" vertical="center" textRotation="89"/>
    </xf>
    <xf numFmtId="0" fontId="4" fillId="13" borderId="16" xfId="0" applyFont="1" applyFill="1" applyBorder="1" applyAlignment="1" applyProtection="1">
      <alignment horizontal="center" vertical="center" wrapText="1"/>
    </xf>
    <xf numFmtId="0" fontId="4" fillId="13" borderId="4" xfId="0" applyFont="1" applyFill="1" applyBorder="1" applyAlignment="1" applyProtection="1">
      <alignment horizontal="center" vertical="center" wrapText="1"/>
    </xf>
    <xf numFmtId="0" fontId="4" fillId="13" borderId="17" xfId="0" applyFont="1" applyFill="1" applyBorder="1" applyAlignment="1" applyProtection="1">
      <alignment horizontal="center" vertical="center" wrapText="1"/>
    </xf>
    <xf numFmtId="0" fontId="4" fillId="2" borderId="46" xfId="0" applyFont="1" applyFill="1" applyBorder="1" applyAlignment="1">
      <alignment horizontal="center" vertical="center" textRotation="89"/>
    </xf>
    <xf numFmtId="0" fontId="4" fillId="2" borderId="32" xfId="0" applyFont="1" applyFill="1" applyBorder="1" applyAlignment="1">
      <alignment horizontal="center" vertical="center" textRotation="89"/>
    </xf>
    <xf numFmtId="0" fontId="4" fillId="2" borderId="21" xfId="0" applyFont="1" applyFill="1" applyBorder="1" applyAlignment="1">
      <alignment horizontal="center" vertical="center" textRotation="89"/>
    </xf>
    <xf numFmtId="0" fontId="4" fillId="13" borderId="18" xfId="0" applyFont="1" applyFill="1" applyBorder="1" applyAlignment="1" applyProtection="1">
      <alignment horizontal="center" vertical="center" wrapText="1"/>
      <protection locked="0"/>
    </xf>
    <xf numFmtId="0" fontId="4" fillId="13" borderId="20" xfId="0" applyFont="1" applyFill="1" applyBorder="1" applyAlignment="1" applyProtection="1">
      <alignment horizontal="center" vertical="center" wrapText="1"/>
      <protection locked="0"/>
    </xf>
    <xf numFmtId="0" fontId="4" fillId="13" borderId="19" xfId="0" applyFont="1" applyFill="1" applyBorder="1" applyAlignment="1" applyProtection="1">
      <alignment horizontal="center" vertical="center" wrapText="1"/>
      <protection locked="0"/>
    </xf>
    <xf numFmtId="0" fontId="7" fillId="15" borderId="47" xfId="0" applyFont="1" applyFill="1" applyBorder="1" applyAlignment="1">
      <alignment horizontal="left" vertical="center" wrapText="1"/>
    </xf>
    <xf numFmtId="0" fontId="7" fillId="15" borderId="48" xfId="0" applyFont="1" applyFill="1" applyBorder="1" applyAlignment="1">
      <alignment horizontal="left" vertical="center" wrapText="1"/>
    </xf>
    <xf numFmtId="0" fontId="7" fillId="15" borderId="36" xfId="0" applyFont="1" applyFill="1" applyBorder="1" applyAlignment="1">
      <alignment horizontal="left" vertical="center" wrapText="1"/>
    </xf>
    <xf numFmtId="0" fontId="7" fillId="15" borderId="0" xfId="0" applyFont="1" applyFill="1" applyBorder="1" applyAlignment="1">
      <alignment horizontal="left" vertical="center" wrapText="1"/>
    </xf>
    <xf numFmtId="0" fontId="18" fillId="15" borderId="46" xfId="0" applyFont="1" applyFill="1" applyBorder="1" applyAlignment="1" applyProtection="1">
      <alignment horizontal="center" vertical="center"/>
      <protection locked="0"/>
    </xf>
    <xf numFmtId="0" fontId="18" fillId="15" borderId="21" xfId="0" applyFont="1" applyFill="1" applyBorder="1" applyAlignment="1" applyProtection="1">
      <alignment horizontal="center" vertical="center"/>
      <protection locked="0"/>
    </xf>
    <xf numFmtId="0" fontId="30" fillId="10" borderId="16" xfId="0" applyFont="1" applyFill="1" applyBorder="1" applyAlignment="1">
      <alignment horizontal="center" vertical="center"/>
    </xf>
    <xf numFmtId="0" fontId="30" fillId="10" borderId="4" xfId="0" applyFont="1" applyFill="1" applyBorder="1" applyAlignment="1">
      <alignment horizontal="center" vertical="center"/>
    </xf>
    <xf numFmtId="0" fontId="7" fillId="0" borderId="0" xfId="0" applyFont="1" applyAlignment="1">
      <alignment horizontal="center" vertical="center"/>
    </xf>
    <xf numFmtId="0" fontId="30" fillId="10" borderId="18" xfId="0" applyFont="1" applyFill="1" applyBorder="1" applyAlignment="1">
      <alignment horizontal="center" vertical="center"/>
    </xf>
    <xf numFmtId="0" fontId="30" fillId="10" borderId="20" xfId="0" applyFont="1" applyFill="1" applyBorder="1" applyAlignment="1">
      <alignment horizontal="center" vertical="center"/>
    </xf>
    <xf numFmtId="0" fontId="4" fillId="16" borderId="47" xfId="0" applyFont="1" applyFill="1" applyBorder="1" applyAlignment="1">
      <alignment horizontal="center" vertical="center"/>
    </xf>
    <xf numFmtId="0" fontId="4" fillId="16" borderId="48" xfId="0" applyFont="1" applyFill="1" applyBorder="1" applyAlignment="1">
      <alignment horizontal="center" vertical="center"/>
    </xf>
    <xf numFmtId="0" fontId="4" fillId="16" borderId="49" xfId="0" applyFont="1" applyFill="1" applyBorder="1" applyAlignment="1">
      <alignment horizontal="center" vertical="center"/>
    </xf>
    <xf numFmtId="0" fontId="4" fillId="15" borderId="47" xfId="0" applyFont="1" applyFill="1" applyBorder="1" applyAlignment="1">
      <alignment horizontal="center" vertical="center"/>
    </xf>
    <xf numFmtId="0" fontId="4" fillId="15" borderId="48" xfId="0" applyFont="1" applyFill="1" applyBorder="1" applyAlignment="1">
      <alignment horizontal="center" vertical="center"/>
    </xf>
    <xf numFmtId="0" fontId="4" fillId="15" borderId="49" xfId="0" applyFont="1" applyFill="1" applyBorder="1" applyAlignment="1">
      <alignment horizontal="center" vertical="center"/>
    </xf>
    <xf numFmtId="0" fontId="13" fillId="15" borderId="36" xfId="0" applyFont="1" applyFill="1" applyBorder="1" applyAlignment="1">
      <alignment horizontal="center" vertical="center"/>
    </xf>
    <xf numFmtId="0" fontId="13" fillId="15" borderId="0" xfId="0" applyFont="1" applyFill="1" applyBorder="1" applyAlignment="1">
      <alignment horizontal="center" vertical="center"/>
    </xf>
    <xf numFmtId="0" fontId="13" fillId="15" borderId="50" xfId="0" applyFont="1" applyFill="1" applyBorder="1" applyAlignment="1">
      <alignment horizontal="center" vertical="center"/>
    </xf>
    <xf numFmtId="0" fontId="13" fillId="16" borderId="36" xfId="0" applyFont="1" applyFill="1" applyBorder="1" applyAlignment="1">
      <alignment horizontal="center" vertical="center"/>
    </xf>
    <xf numFmtId="0" fontId="13" fillId="16" borderId="0" xfId="0" applyFont="1" applyFill="1" applyBorder="1" applyAlignment="1">
      <alignment horizontal="center" vertical="center"/>
    </xf>
    <xf numFmtId="0" fontId="13" fillId="16" borderId="50"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21" xfId="0" applyFont="1" applyFill="1" applyBorder="1" applyAlignment="1">
      <alignment horizontal="center" vertical="center"/>
    </xf>
    <xf numFmtId="0" fontId="1" fillId="20" borderId="18" xfId="0" applyFont="1" applyFill="1" applyBorder="1" applyAlignment="1">
      <alignment horizontal="center"/>
    </xf>
    <xf numFmtId="0" fontId="1" fillId="20" borderId="20" xfId="0" applyFont="1" applyFill="1" applyBorder="1" applyAlignment="1">
      <alignment horizontal="center"/>
    </xf>
    <xf numFmtId="0" fontId="1" fillId="20" borderId="19" xfId="0" applyFont="1" applyFill="1" applyBorder="1" applyAlignment="1">
      <alignment horizontal="center"/>
    </xf>
    <xf numFmtId="0" fontId="26" fillId="8" borderId="32" xfId="0" applyFont="1" applyFill="1" applyBorder="1" applyAlignment="1">
      <alignment horizontal="center" vertical="center"/>
    </xf>
    <xf numFmtId="0" fontId="29" fillId="16" borderId="11" xfId="0" applyFont="1" applyFill="1" applyBorder="1" applyAlignment="1">
      <alignment horizontal="left" vertical="center" wrapText="1"/>
    </xf>
    <xf numFmtId="0" fontId="29" fillId="16" borderId="38" xfId="0" applyFont="1" applyFill="1" applyBorder="1" applyAlignment="1">
      <alignment horizontal="left" vertical="center" wrapText="1"/>
    </xf>
    <xf numFmtId="0" fontId="23" fillId="16" borderId="46" xfId="0" applyFont="1" applyFill="1" applyBorder="1" applyAlignment="1" applyProtection="1">
      <alignment horizontal="center" vertical="center"/>
      <protection locked="0"/>
    </xf>
    <xf numFmtId="0" fontId="23" fillId="16" borderId="21" xfId="0" applyFont="1" applyFill="1" applyBorder="1" applyAlignment="1" applyProtection="1">
      <alignment horizontal="center" vertical="center"/>
      <protection locked="0"/>
    </xf>
    <xf numFmtId="0" fontId="13" fillId="0" borderId="30" xfId="0" applyFont="1" applyBorder="1" applyAlignment="1" applyProtection="1">
      <alignment horizontal="center" vertical="center" wrapText="1"/>
    </xf>
    <xf numFmtId="0" fontId="13" fillId="0" borderId="31" xfId="0" applyFont="1" applyBorder="1" applyAlignment="1" applyProtection="1">
      <alignment horizontal="center" vertical="center" wrapText="1"/>
    </xf>
    <xf numFmtId="0" fontId="3" fillId="3" borderId="18"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7" fillId="6" borderId="0" xfId="0" applyFont="1" applyFill="1" applyAlignment="1" applyProtection="1">
      <alignment horizontal="center" vertical="center"/>
    </xf>
    <xf numFmtId="0" fontId="7" fillId="6" borderId="0" xfId="0" applyFont="1" applyFill="1" applyAlignment="1">
      <alignment horizontal="center" vertical="center"/>
    </xf>
    <xf numFmtId="0" fontId="31" fillId="0" borderId="18" xfId="0" applyFont="1" applyBorder="1" applyAlignment="1">
      <alignment horizontal="left" vertical="center" wrapText="1"/>
    </xf>
    <xf numFmtId="0" fontId="31" fillId="0" borderId="19" xfId="0" applyFont="1" applyBorder="1" applyAlignment="1">
      <alignment horizontal="left" vertical="center" wrapText="1"/>
    </xf>
    <xf numFmtId="0" fontId="31" fillId="4" borderId="0" xfId="0" applyFont="1" applyFill="1"/>
    <xf numFmtId="0" fontId="0" fillId="12" borderId="12" xfId="0" applyFill="1" applyBorder="1" applyAlignment="1">
      <alignment horizontal="left" vertical="center"/>
    </xf>
    <xf numFmtId="0" fontId="0" fillId="12" borderId="1" xfId="0" applyFill="1" applyBorder="1" applyAlignment="1">
      <alignment horizontal="left" vertical="center"/>
    </xf>
    <xf numFmtId="0" fontId="18" fillId="10" borderId="20" xfId="0" applyFont="1" applyFill="1" applyBorder="1" applyAlignment="1">
      <alignment horizontal="left" vertical="center"/>
    </xf>
    <xf numFmtId="0" fontId="0" fillId="12" borderId="12" xfId="0" applyFont="1" applyFill="1" applyBorder="1" applyAlignment="1">
      <alignment horizontal="left" vertical="center" wrapText="1"/>
    </xf>
    <xf numFmtId="0" fontId="0" fillId="12" borderId="1" xfId="0" applyFont="1" applyFill="1" applyBorder="1" applyAlignment="1">
      <alignment horizontal="left" vertical="center" wrapText="1"/>
    </xf>
    <xf numFmtId="0" fontId="0" fillId="12" borderId="45" xfId="0" applyFont="1" applyFill="1" applyBorder="1" applyAlignment="1">
      <alignment horizontal="left" vertical="center" wrapText="1"/>
    </xf>
    <xf numFmtId="0" fontId="0" fillId="12" borderId="53" xfId="0" applyFont="1" applyFill="1" applyBorder="1" applyAlignment="1">
      <alignment horizontal="left" vertical="center" wrapText="1"/>
    </xf>
    <xf numFmtId="0" fontId="27" fillId="14" borderId="3" xfId="0" applyFont="1" applyFill="1" applyBorder="1" applyAlignment="1">
      <alignment horizontal="center" vertical="center" wrapText="1"/>
    </xf>
    <xf numFmtId="0" fontId="27" fillId="14" borderId="41" xfId="0" applyFont="1" applyFill="1" applyBorder="1" applyAlignment="1">
      <alignment horizontal="center" vertical="center" wrapText="1"/>
    </xf>
    <xf numFmtId="0" fontId="27" fillId="14" borderId="42" xfId="0" applyFont="1" applyFill="1" applyBorder="1" applyAlignment="1">
      <alignment horizontal="center" vertical="center" wrapText="1"/>
    </xf>
    <xf numFmtId="0" fontId="0" fillId="12" borderId="38" xfId="0" applyFont="1" applyFill="1" applyBorder="1" applyAlignment="1">
      <alignment horizontal="left" vertical="center" wrapText="1"/>
    </xf>
    <xf numFmtId="0" fontId="0" fillId="12" borderId="39" xfId="0" applyFont="1" applyFill="1" applyBorder="1" applyAlignment="1">
      <alignment horizontal="left" vertical="center" wrapText="1"/>
    </xf>
    <xf numFmtId="0" fontId="7" fillId="6" borderId="4" xfId="0" applyFont="1" applyFill="1" applyBorder="1" applyAlignment="1">
      <alignment horizontal="center" vertical="center"/>
    </xf>
    <xf numFmtId="0" fontId="18" fillId="10" borderId="18" xfId="0" applyFont="1" applyFill="1" applyBorder="1" applyAlignment="1">
      <alignment horizontal="left" vertical="center" wrapText="1"/>
    </xf>
    <xf numFmtId="0" fontId="18" fillId="10" borderId="20" xfId="0" applyFont="1" applyFill="1" applyBorder="1" applyAlignment="1">
      <alignment horizontal="left" vertical="center" wrapText="1"/>
    </xf>
    <xf numFmtId="0" fontId="18" fillId="10" borderId="19" xfId="0" applyFont="1" applyFill="1" applyBorder="1" applyAlignment="1">
      <alignment horizontal="left" vertical="center" wrapText="1"/>
    </xf>
    <xf numFmtId="0" fontId="0" fillId="12" borderId="6" xfId="0" applyFont="1" applyFill="1" applyBorder="1" applyAlignment="1">
      <alignment horizontal="left" vertical="center" wrapText="1"/>
    </xf>
    <xf numFmtId="0" fontId="0" fillId="12" borderId="14" xfId="0" applyFont="1" applyFill="1" applyBorder="1" applyAlignment="1">
      <alignment horizontal="left" vertical="center" wrapText="1"/>
    </xf>
    <xf numFmtId="0" fontId="7" fillId="6" borderId="4" xfId="0" applyFont="1" applyFill="1" applyBorder="1" applyAlignment="1">
      <alignment horizontal="center"/>
    </xf>
    <xf numFmtId="0" fontId="0" fillId="10" borderId="57" xfId="0" applyFont="1" applyFill="1" applyBorder="1" applyAlignment="1">
      <alignment horizontal="left" vertical="center" wrapText="1"/>
    </xf>
    <xf numFmtId="0" fontId="0" fillId="10" borderId="58" xfId="0" applyFont="1" applyFill="1" applyBorder="1" applyAlignment="1">
      <alignment horizontal="left" vertical="center" wrapText="1"/>
    </xf>
    <xf numFmtId="0" fontId="0" fillId="10" borderId="12" xfId="0" applyFont="1" applyFill="1" applyBorder="1" applyAlignment="1">
      <alignment horizontal="left" vertical="center" wrapText="1"/>
    </xf>
    <xf numFmtId="0" fontId="0" fillId="10" borderId="1" xfId="0" applyFont="1" applyFill="1" applyBorder="1" applyAlignment="1">
      <alignment horizontal="left" vertical="center" wrapText="1"/>
    </xf>
    <xf numFmtId="0" fontId="7" fillId="0" borderId="0" xfId="0" applyFont="1" applyAlignment="1">
      <alignment horizontal="center"/>
    </xf>
    <xf numFmtId="0" fontId="0" fillId="12" borderId="6" xfId="0" applyFill="1" applyBorder="1" applyAlignment="1">
      <alignment horizontal="left" vertical="center"/>
    </xf>
    <xf numFmtId="0" fontId="2" fillId="14" borderId="8" xfId="0" applyFont="1" applyFill="1" applyBorder="1" applyAlignment="1">
      <alignment horizontal="center" vertical="center" wrapText="1"/>
    </xf>
    <xf numFmtId="0" fontId="19" fillId="14" borderId="9" xfId="0" applyFont="1" applyFill="1" applyBorder="1" applyAlignment="1">
      <alignment horizontal="center" vertical="center" wrapText="1"/>
    </xf>
    <xf numFmtId="0" fontId="7" fillId="6" borderId="0" xfId="0" applyFont="1" applyFill="1" applyBorder="1" applyAlignment="1">
      <alignment horizontal="center"/>
    </xf>
    <xf numFmtId="0" fontId="3" fillId="12" borderId="11" xfId="0" applyFont="1" applyFill="1" applyBorder="1" applyAlignment="1">
      <alignment horizontal="left" vertical="center" indent="1"/>
    </xf>
    <xf numFmtId="0" fontId="3" fillId="12" borderId="6" xfId="0" applyFont="1" applyFill="1" applyBorder="1" applyAlignment="1">
      <alignment horizontal="left" vertical="center" indent="1"/>
    </xf>
    <xf numFmtId="0" fontId="3" fillId="12" borderId="12" xfId="0" applyFont="1" applyFill="1" applyBorder="1" applyAlignment="1">
      <alignment horizontal="left" vertical="center" indent="1"/>
    </xf>
    <xf numFmtId="0" fontId="7"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0" fillId="12" borderId="60" xfId="0" applyFont="1" applyFill="1" applyBorder="1" applyAlignment="1">
      <alignment horizontal="left" vertical="center" wrapText="1"/>
    </xf>
    <xf numFmtId="0" fontId="13" fillId="10" borderId="18" xfId="0" applyFont="1" applyFill="1" applyBorder="1" applyAlignment="1">
      <alignment horizontal="center" vertical="center"/>
    </xf>
    <xf numFmtId="0" fontId="13" fillId="10" borderId="19" xfId="0" applyFont="1" applyFill="1" applyBorder="1" applyAlignment="1">
      <alignment horizontal="center" vertical="center"/>
    </xf>
    <xf numFmtId="0" fontId="0" fillId="10" borderId="10" xfId="0" applyFont="1" applyFill="1" applyBorder="1" applyAlignment="1">
      <alignment horizontal="left" vertical="center" wrapText="1"/>
    </xf>
    <xf numFmtId="0" fontId="0" fillId="10" borderId="5" xfId="0" applyFont="1" applyFill="1" applyBorder="1" applyAlignment="1">
      <alignment horizontal="left" vertical="center" wrapText="1"/>
    </xf>
    <xf numFmtId="0" fontId="0" fillId="12" borderId="61" xfId="0" applyFont="1" applyFill="1" applyBorder="1" applyAlignment="1">
      <alignment horizontal="left" vertical="center" wrapText="1"/>
    </xf>
    <xf numFmtId="0" fontId="0" fillId="12" borderId="6" xfId="0" applyFont="1" applyFill="1" applyBorder="1" applyAlignment="1">
      <alignment horizontal="left" vertical="center"/>
    </xf>
    <xf numFmtId="0" fontId="7" fillId="6" borderId="0" xfId="0" applyFont="1" applyFill="1" applyBorder="1" applyAlignment="1">
      <alignment horizontal="center" vertical="center"/>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4" fillId="16" borderId="11" xfId="0" applyFont="1" applyFill="1" applyBorder="1" applyAlignment="1">
      <alignment horizontal="center" vertical="center" wrapText="1"/>
    </xf>
    <xf numFmtId="0" fontId="4" fillId="16" borderId="6" xfId="0" applyFont="1" applyFill="1" applyBorder="1" applyAlignment="1">
      <alignment horizontal="center" vertical="center"/>
    </xf>
    <xf numFmtId="0" fontId="4" fillId="16" borderId="12" xfId="0" applyFont="1" applyFill="1" applyBorder="1" applyAlignment="1">
      <alignment horizontal="center" vertical="center"/>
    </xf>
    <xf numFmtId="0" fontId="4" fillId="15" borderId="11" xfId="0" applyFont="1" applyFill="1" applyBorder="1" applyAlignment="1">
      <alignment horizontal="center" vertical="center" wrapText="1"/>
    </xf>
    <xf numFmtId="0" fontId="4" fillId="15" borderId="6" xfId="0" applyFont="1" applyFill="1" applyBorder="1" applyAlignment="1">
      <alignment horizontal="center" vertical="center"/>
    </xf>
    <xf numFmtId="0" fontId="4" fillId="15" borderId="12" xfId="0" applyFont="1" applyFill="1" applyBorder="1" applyAlignment="1">
      <alignment horizontal="center" vertical="center"/>
    </xf>
    <xf numFmtId="0" fontId="31" fillId="4" borderId="0" xfId="0" applyFont="1" applyFill="1" applyAlignment="1"/>
    <xf numFmtId="0" fontId="0" fillId="10" borderId="62" xfId="0" applyFont="1" applyFill="1" applyBorder="1" applyAlignment="1">
      <alignment horizontal="left" vertical="center" wrapText="1"/>
    </xf>
    <xf numFmtId="0" fontId="0" fillId="10" borderId="63" xfId="0" applyFont="1" applyFill="1" applyBorder="1" applyAlignment="1">
      <alignment horizontal="left" vertical="center" wrapText="1"/>
    </xf>
    <xf numFmtId="0" fontId="0" fillId="10" borderId="11" xfId="0" applyFont="1" applyFill="1" applyBorder="1" applyAlignment="1">
      <alignment horizontal="left" vertical="center" wrapText="1"/>
    </xf>
    <xf numFmtId="0" fontId="0" fillId="10" borderId="6" xfId="0" applyFont="1" applyFill="1" applyBorder="1" applyAlignment="1">
      <alignment horizontal="left" vertical="center" wrapText="1"/>
    </xf>
    <xf numFmtId="0" fontId="4" fillId="17" borderId="11" xfId="0" applyFont="1" applyFill="1" applyBorder="1" applyAlignment="1">
      <alignment horizontal="center" vertical="center" wrapText="1"/>
    </xf>
    <xf numFmtId="0" fontId="4" fillId="17" borderId="6" xfId="0" applyFont="1" applyFill="1" applyBorder="1" applyAlignment="1">
      <alignment horizontal="center" vertical="center"/>
    </xf>
    <xf numFmtId="0" fontId="4" fillId="17" borderId="12" xfId="0" applyFont="1" applyFill="1" applyBorder="1" applyAlignment="1">
      <alignment horizontal="center" vertical="center"/>
    </xf>
    <xf numFmtId="0" fontId="18" fillId="10" borderId="16" xfId="0" applyFont="1" applyFill="1" applyBorder="1" applyAlignment="1">
      <alignment horizontal="left" vertical="center" wrapText="1"/>
    </xf>
    <xf numFmtId="0" fontId="18" fillId="10" borderId="4" xfId="0" applyFont="1" applyFill="1" applyBorder="1" applyAlignment="1">
      <alignment horizontal="left" vertical="center" wrapText="1"/>
    </xf>
    <xf numFmtId="0" fontId="18" fillId="10" borderId="17" xfId="0" applyFont="1" applyFill="1" applyBorder="1" applyAlignment="1">
      <alignment horizontal="left" vertical="center" wrapText="1"/>
    </xf>
    <xf numFmtId="0" fontId="1" fillId="15" borderId="11"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15" borderId="12" xfId="0" applyFont="1" applyFill="1" applyBorder="1" applyAlignment="1">
      <alignment horizontal="center" vertical="center" wrapText="1"/>
    </xf>
    <xf numFmtId="0" fontId="1" fillId="16" borderId="59" xfId="0" applyFont="1" applyFill="1" applyBorder="1" applyAlignment="1">
      <alignment horizontal="center" vertical="center" wrapText="1"/>
    </xf>
    <xf numFmtId="0" fontId="1" fillId="16" borderId="60" xfId="0" applyFont="1" applyFill="1" applyBorder="1" applyAlignment="1">
      <alignment horizontal="center" vertical="center" wrapText="1"/>
    </xf>
    <xf numFmtId="0" fontId="1" fillId="16" borderId="65" xfId="0" applyFont="1" applyFill="1" applyBorder="1" applyAlignment="1">
      <alignment horizontal="center" vertical="center" wrapText="1"/>
    </xf>
    <xf numFmtId="0" fontId="1" fillId="17" borderId="11" xfId="0" applyFont="1" applyFill="1" applyBorder="1" applyAlignment="1">
      <alignment horizontal="center" vertical="center" wrapText="1"/>
    </xf>
    <xf numFmtId="0" fontId="1" fillId="17" borderId="6" xfId="0" applyFont="1" applyFill="1" applyBorder="1" applyAlignment="1">
      <alignment horizontal="center" vertical="center" wrapText="1"/>
    </xf>
    <xf numFmtId="0" fontId="1" fillId="17" borderId="12" xfId="0" applyFont="1" applyFill="1" applyBorder="1" applyAlignment="1">
      <alignment horizontal="center" vertical="center" wrapText="1"/>
    </xf>
    <xf numFmtId="0" fontId="21" fillId="3" borderId="46" xfId="0" applyFont="1" applyFill="1" applyBorder="1" applyAlignment="1">
      <alignment horizontal="center" vertical="center" textRotation="45"/>
    </xf>
    <xf numFmtId="0" fontId="21" fillId="3" borderId="21" xfId="0" applyFont="1" applyFill="1" applyBorder="1" applyAlignment="1">
      <alignment horizontal="center" vertical="center" textRotation="45"/>
    </xf>
    <xf numFmtId="0" fontId="18" fillId="4" borderId="46" xfId="0" applyFont="1" applyFill="1" applyBorder="1" applyAlignment="1">
      <alignment horizontal="center" vertical="center" wrapText="1"/>
    </xf>
    <xf numFmtId="0" fontId="18" fillId="4" borderId="46" xfId="0" applyFont="1" applyFill="1" applyBorder="1" applyAlignment="1">
      <alignment horizontal="center" vertical="center"/>
    </xf>
    <xf numFmtId="0" fontId="32" fillId="3" borderId="46" xfId="0" applyFont="1" applyFill="1" applyBorder="1" applyAlignment="1">
      <alignment horizontal="center" vertical="center" textRotation="45"/>
    </xf>
    <xf numFmtId="0" fontId="32" fillId="3" borderId="21" xfId="0" applyFont="1" applyFill="1" applyBorder="1" applyAlignment="1">
      <alignment horizontal="center" vertical="center" textRotation="45"/>
    </xf>
  </cellXfs>
  <cellStyles count="3">
    <cellStyle name="Comma" xfId="1" builtinId="3"/>
    <cellStyle name="Normal" xfId="0" builtinId="0"/>
    <cellStyle name="Percent" xfId="2" builtinId="5"/>
  </cellStyles>
  <dxfs count="37">
    <dxf>
      <font>
        <b/>
        <i val="0"/>
        <color theme="1"/>
      </font>
      <fill>
        <patternFill>
          <bgColor rgb="FFFF00FF"/>
        </patternFill>
      </fill>
    </dxf>
    <dxf>
      <font>
        <b/>
        <i val="0"/>
        <color rgb="FFFF0000"/>
      </font>
      <fill>
        <patternFill>
          <bgColor rgb="FFFF9999"/>
        </patternFill>
      </fill>
    </dxf>
    <dxf>
      <font>
        <b/>
        <i val="0"/>
        <color theme="1"/>
      </font>
      <fill>
        <patternFill>
          <bgColor rgb="FFFF00FF"/>
        </patternFill>
      </fill>
    </dxf>
    <dxf>
      <font>
        <b/>
        <i val="0"/>
        <color rgb="FFFF0000"/>
      </font>
      <fill>
        <patternFill>
          <bgColor rgb="FFFF9999"/>
        </patternFill>
      </fill>
    </dxf>
    <dxf>
      <font>
        <b/>
        <i val="0"/>
        <color theme="1"/>
      </font>
      <fill>
        <patternFill>
          <bgColor rgb="FFFF00FF"/>
        </patternFill>
      </fill>
    </dxf>
    <dxf>
      <font>
        <b/>
        <i val="0"/>
        <color rgb="FFFF0000"/>
      </font>
      <fill>
        <patternFill>
          <bgColor rgb="FFFF9999"/>
        </patternFill>
      </fill>
    </dxf>
    <dxf>
      <fill>
        <patternFill>
          <bgColor rgb="FFFFCCFF"/>
        </patternFill>
      </fill>
    </dxf>
    <dxf>
      <fill>
        <patternFill>
          <bgColor theme="4" tint="0.39994506668294322"/>
        </patternFill>
      </fill>
    </dxf>
    <dxf>
      <fill>
        <patternFill>
          <bgColor rgb="FFFFCCFF"/>
        </patternFill>
      </fill>
    </dxf>
    <dxf>
      <fill>
        <patternFill>
          <bgColor theme="4" tint="0.39994506668294322"/>
        </patternFill>
      </fill>
    </dxf>
    <dxf>
      <font>
        <b/>
        <i val="0"/>
        <color rgb="FFFF0000"/>
      </font>
      <fill>
        <patternFill>
          <bgColor rgb="FFFFCCCC"/>
        </patternFill>
      </fill>
    </dxf>
    <dxf>
      <font>
        <color rgb="FF9C0006"/>
      </font>
      <fill>
        <patternFill>
          <bgColor rgb="FFFFC7CE"/>
        </patternFill>
      </fill>
    </dxf>
    <dxf>
      <fill>
        <patternFill>
          <bgColor theme="7" tint="0.39994506668294322"/>
        </patternFill>
      </fill>
    </dxf>
    <dxf>
      <font>
        <b/>
        <i val="0"/>
        <color theme="1"/>
      </font>
      <fill>
        <patternFill>
          <bgColor rgb="FFFF00FF"/>
        </patternFill>
      </fill>
    </dxf>
    <dxf>
      <font>
        <b/>
        <i val="0"/>
        <color rgb="FFFF0000"/>
      </font>
      <fill>
        <patternFill>
          <bgColor rgb="FFFF9999"/>
        </patternFill>
      </fill>
    </dxf>
    <dxf>
      <font>
        <color rgb="FF9C0006"/>
      </font>
      <fill>
        <patternFill>
          <bgColor rgb="FFFFC7CE"/>
        </patternFill>
      </fill>
    </dxf>
    <dxf>
      <fill>
        <patternFill>
          <bgColor theme="7" tint="0.39994506668294322"/>
        </patternFill>
      </fill>
    </dxf>
    <dxf>
      <font>
        <color rgb="FF9C0006"/>
      </font>
      <fill>
        <patternFill>
          <bgColor rgb="FFFFC7CE"/>
        </patternFill>
      </fill>
    </dxf>
    <dxf>
      <fill>
        <patternFill>
          <bgColor theme="7" tint="0.39994506668294322"/>
        </patternFill>
      </fill>
    </dxf>
    <dxf>
      <font>
        <color rgb="FF9C0006"/>
      </font>
      <fill>
        <patternFill>
          <bgColor rgb="FFFFC7CE"/>
        </patternFill>
      </fill>
    </dxf>
    <dxf>
      <fill>
        <patternFill>
          <bgColor theme="7" tint="0.39994506668294322"/>
        </patternFill>
      </fill>
    </dxf>
    <dxf>
      <font>
        <b/>
        <i val="0"/>
        <color theme="1"/>
      </font>
      <fill>
        <patternFill>
          <bgColor rgb="FFFF00FF"/>
        </patternFill>
      </fill>
    </dxf>
    <dxf>
      <font>
        <b/>
        <i val="0"/>
        <color rgb="FFFF0000"/>
      </font>
      <fill>
        <patternFill>
          <bgColor rgb="FFFF9999"/>
        </patternFill>
      </fill>
    </dxf>
    <dxf>
      <fill>
        <patternFill>
          <bgColor rgb="FFFFCCFF"/>
        </patternFill>
      </fill>
    </dxf>
    <dxf>
      <fill>
        <patternFill>
          <bgColor theme="4" tint="0.39994506668294322"/>
        </patternFill>
      </fill>
    </dxf>
    <dxf>
      <fill>
        <patternFill>
          <bgColor theme="4" tint="0.39994506668294322"/>
        </patternFill>
      </fill>
    </dxf>
    <dxf>
      <font>
        <color rgb="FF9C0006"/>
      </font>
      <fill>
        <patternFill>
          <bgColor rgb="FFFFC7CE"/>
        </patternFill>
      </fill>
    </dxf>
    <dxf>
      <fill>
        <patternFill>
          <bgColor rgb="FFFFFF00"/>
        </patternFill>
      </fill>
    </dxf>
    <dxf>
      <fill>
        <patternFill>
          <bgColor rgb="FF92D050"/>
        </patternFill>
      </fill>
    </dxf>
    <dxf>
      <fill>
        <patternFill>
          <bgColor rgb="FFFF00FF"/>
        </patternFill>
      </fill>
    </dxf>
    <dxf>
      <font>
        <b/>
        <i val="0"/>
      </font>
      <fill>
        <patternFill>
          <bgColor rgb="FFFF00FF"/>
        </patternFill>
      </fill>
    </dxf>
    <dxf>
      <font>
        <b/>
        <i val="0"/>
        <color rgb="FFFF0000"/>
      </font>
      <fill>
        <patternFill>
          <bgColor rgb="FFFF9999"/>
        </patternFill>
      </fill>
    </dxf>
    <dxf>
      <fill>
        <patternFill>
          <bgColor theme="4" tint="0.39994506668294322"/>
        </patternFill>
      </fill>
    </dxf>
    <dxf>
      <font>
        <color rgb="FF9C0006"/>
      </font>
      <fill>
        <patternFill>
          <bgColor rgb="FFFFC7CE"/>
        </patternFill>
      </fill>
    </dxf>
    <dxf>
      <fill>
        <patternFill>
          <bgColor rgb="FFFFFF00"/>
        </patternFill>
      </fill>
    </dxf>
    <dxf>
      <fill>
        <patternFill>
          <bgColor rgb="FF92D050"/>
        </patternFill>
      </fill>
    </dxf>
    <dxf>
      <fill>
        <patternFill>
          <bgColor rgb="FFFF00FF"/>
        </patternFill>
      </fill>
    </dxf>
  </dxfs>
  <tableStyles count="0" defaultTableStyle="TableStyleMedium2" defaultPivotStyle="PivotStyleLight16"/>
  <colors>
    <mruColors>
      <color rgb="FFFFCCFF"/>
      <color rgb="FFFF99FF"/>
      <color rgb="FFFFCCCC"/>
      <color rgb="FFFF9999"/>
      <color rgb="FFFF7C80"/>
      <color rgb="FFFF00FF"/>
      <color rgb="FF00FFFF"/>
      <color rgb="FFC7FA8A"/>
      <color rgb="FFD6EFF4"/>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161925</xdr:rowOff>
    </xdr:from>
    <xdr:to>
      <xdr:col>10</xdr:col>
      <xdr:colOff>371475</xdr:colOff>
      <xdr:row>66</xdr:row>
      <xdr:rowOff>1</xdr:rowOff>
    </xdr:to>
    <xdr:sp macro="" textlink="">
      <xdr:nvSpPr>
        <xdr:cNvPr id="2" name="TextBox 1">
          <a:extLst>
            <a:ext uri="{FF2B5EF4-FFF2-40B4-BE49-F238E27FC236}">
              <a16:creationId xmlns:a16="http://schemas.microsoft.com/office/drawing/2014/main" id="{1DA26FF2-DA18-4B6D-9D65-C36B1223810B}"/>
            </a:ext>
          </a:extLst>
        </xdr:cNvPr>
        <xdr:cNvSpPr txBox="1"/>
      </xdr:nvSpPr>
      <xdr:spPr>
        <a:xfrm>
          <a:off x="266700" y="161925"/>
          <a:ext cx="6200775" cy="12411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600"/>
            </a:spcAft>
          </a:pPr>
          <a:r>
            <a:rPr lang="en-US" sz="1100" b="1" u="none">
              <a:solidFill>
                <a:sysClr val="windowText" lastClr="000000"/>
              </a:solidFill>
              <a:effectLst/>
              <a:latin typeface="Leelawadee" panose="020B0502040204020203" pitchFamily="34" charset="-34"/>
              <a:ea typeface="Calibri" panose="020F0502020204030204" pitchFamily="34" charset="0"/>
              <a:cs typeface="Times New Roman" panose="02020603050405020304" pitchFamily="18" charset="0"/>
            </a:rPr>
            <a:t>Appendix 7 – Quality Scorecard Instructions</a:t>
          </a:r>
          <a:endParaRPr lang="en-US" sz="1050" b="1" u="non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Leelawadee" panose="020B0502040204020203" pitchFamily="34" charset="-34"/>
              <a:ea typeface="Calibri" panose="020F0502020204030204" pitchFamily="34" charset="0"/>
              <a:cs typeface="Times New Roman" panose="02020603050405020304" pitchFamily="18" charset="0"/>
            </a:rPr>
            <a:t>Purpose</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The Quality Scorecard is designed to provide government-wide consistency in the measurement of quality. This is accomplished by including and assigning quantifiable values to non-statistical testing and weighing those results with statistical testing results.</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 </a:t>
          </a:r>
          <a:r>
            <a:rPr lang="en-US" sz="1100" b="1">
              <a:effectLst/>
              <a:latin typeface="Leelawadee" panose="020B0502040204020203" pitchFamily="34" charset="-34"/>
              <a:ea typeface="Calibri" panose="020F0502020204030204" pitchFamily="34" charset="0"/>
              <a:cs typeface="Times New Roman" panose="02020603050405020304" pitchFamily="18" charset="0"/>
            </a:rPr>
            <a:t>Layout</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The Quality Scorecard input tabs are designed to mirror sections of the </a:t>
          </a:r>
          <a:r>
            <a:rPr lang="en-US" sz="1100" i="1">
              <a:effectLst/>
              <a:latin typeface="Leelawadee" panose="020B0502040204020203" pitchFamily="34" charset="-34"/>
              <a:ea typeface="Calibri" panose="020F0502020204030204" pitchFamily="34" charset="0"/>
              <a:cs typeface="Times New Roman" panose="02020603050405020304" pitchFamily="18" charset="0"/>
            </a:rPr>
            <a:t>CIGIE FAEC Inspectors General Guide to Compliance under the DATA Act </a:t>
          </a:r>
          <a:r>
            <a:rPr lang="en-US" sz="1100">
              <a:effectLst/>
              <a:latin typeface="Leelawadee" panose="020B0502040204020203" pitchFamily="34" charset="-34"/>
              <a:ea typeface="Calibri" panose="020F0502020204030204" pitchFamily="34" charset="0"/>
              <a:cs typeface="Times New Roman" panose="02020603050405020304" pitchFamily="18" charset="0"/>
            </a:rPr>
            <a:t>(the Guide). These include 630 Timeliness, 640 Summary-Level Data, 650 Suitability of File C, 730 Record-Level Linkages, 740 Data Element Testing, and 750 COVID-19 Outlay Testing.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Formulas feed the point values from the input section tabs into the Quality Scorecard tab. Most input cells are highlighted in yellow. Cells that do not require auditor input are locked to protect the integrity of formulas. Auditors will enter dates, data, or select responses from drop-down menus in the section tabs. Point values are calculated based on this input.</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Leelawadee" panose="020B0502040204020203" pitchFamily="34" charset="-34"/>
              <a:ea typeface="Calibri" panose="020F0502020204030204" pitchFamily="34" charset="0"/>
              <a:cs typeface="Times New Roman" panose="02020603050405020304" pitchFamily="18" charset="0"/>
            </a:rPr>
            <a:t>Weighted Scoring</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indent="457200">
            <a:lnSpc>
              <a:spcPct val="107000"/>
            </a:lnSpc>
            <a:spcBef>
              <a:spcPts val="0"/>
            </a:spcBef>
            <a:spcAft>
              <a:spcPts val="8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Points are allocated based on whether the agency received COVID-19 funding.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Leelawadee" panose="020B0502040204020203" pitchFamily="34" charset="-34"/>
              <a:ea typeface="Calibri" panose="020F0502020204030204" pitchFamily="34" charset="0"/>
              <a:cs typeface="Times New Roman" panose="02020603050405020304" pitchFamily="18" charset="0"/>
            </a:rPr>
            <a:t>Quality Scorecard Tab</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Auditors will enter the agency name at the top of the scorecard. Scores are automatically populated as auditors complete the input tabs described below.</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Leelawadee" panose="020B0502040204020203" pitchFamily="34" charset="-34"/>
              <a:ea typeface="Calibri" panose="020F0502020204030204" pitchFamily="34" charset="0"/>
              <a:cs typeface="Times New Roman" panose="02020603050405020304" pitchFamily="18" charset="0"/>
            </a:rPr>
            <a:t>630 - Timeliness of Agency Submission</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5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Submission requirements vary based on whether agencies received COVID-19 funding. Select an answer from the drop-down menu in cell C6. If the agency did not receive COVID-19 funding, auditors are directed to complete Section A. If the agency received COVID-19 funding, auditors are directed to complete Section B. Enter the due date(s) and submission date(s) as directed. Number of business days late and the corresponding score are calculated, and the score is fed into the Quality Scorecard tab.</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a:effectLst/>
              <a:latin typeface="Leelawadee" panose="020B0502040204020203" pitchFamily="34" charset="-34"/>
              <a:ea typeface="Calibri" panose="020F0502020204030204" pitchFamily="34" charset="0"/>
              <a:cs typeface="Times New Roman" panose="02020603050405020304" pitchFamily="18" charset="0"/>
            </a:rPr>
            <a:t>Note:</a:t>
          </a:r>
          <a:r>
            <a:rPr lang="en-US" sz="1100">
              <a:effectLst/>
              <a:latin typeface="Leelawadee" panose="020B0502040204020203" pitchFamily="34" charset="-34"/>
              <a:ea typeface="Calibri" panose="020F0502020204030204" pitchFamily="34" charset="0"/>
              <a:cs typeface="Times New Roman" panose="02020603050405020304" pitchFamily="18" charset="0"/>
            </a:rPr>
            <a:t> Because scores are based on whether an agency received COVID-19 funding, some scores cannot be calculated without a response in cell C6 of this tab. Auditors may receive the response “Error” in lieu of a score while this cell is incomplete. For this reason, it is recommended auditors answer this question first.</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Leelawadee" panose="020B0502040204020203" pitchFamily="34" charset="-34"/>
              <a:ea typeface="Calibri" panose="020F0502020204030204" pitchFamily="34" charset="0"/>
              <a:cs typeface="Times New Roman" panose="02020603050405020304" pitchFamily="18" charset="0"/>
            </a:rPr>
            <a:t>640 - Completeness of Summary-Level Data (Files A &amp; B)</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Auditors will answer the questions by selecting from the drop-down lists in column D. Points are calculated, and the score is fed into the Quality Scorecard tab.</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Leelawadee" panose="020B0502040204020203" pitchFamily="34" charset="-34"/>
              <a:ea typeface="Calibri" panose="020F0502020204030204" pitchFamily="34" charset="0"/>
              <a:cs typeface="Times New Roman" panose="02020603050405020304" pitchFamily="18" charset="0"/>
            </a:rPr>
            <a:t>650 - Suitability of File C for Sample Selection</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Auditors will answer the questions by selecting from the drop-down list in cell D5 and entering numerical answers to the remaining yellow-highlighted cells in column D. Rates are calculated with locked formulas in the Scoring &amp; Results section, points are calculated, and the score is fed into the Quality Scorecard tab.</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Leelawadee" panose="020B0502040204020203" pitchFamily="34" charset="-34"/>
              <a:ea typeface="Calibri" panose="020F0502020204030204" pitchFamily="34" charset="0"/>
              <a:cs typeface="Times New Roman" panose="02020603050405020304" pitchFamily="18" charset="0"/>
            </a:rPr>
            <a:t>730 - Record-Level Linkages (Files C &amp; D1/D2)</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Auditors will answer the questions by selecting answers from drop-down lists and entering numerical answers in the yellow-highlighted cells in column D. Rates are calculated with locked formulas in the Scoring &amp; Results section, points are calculated, and the score is fed into the Quality Scorecard tab.</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Leelawadee" panose="020B0502040204020203" pitchFamily="34" charset="-34"/>
              <a:ea typeface="Calibri" panose="020F0502020204030204" pitchFamily="34" charset="0"/>
              <a:cs typeface="Times New Roman" panose="02020603050405020304" pitchFamily="18" charset="0"/>
            </a:rPr>
            <a:t>740 - Data Element Testing – Statistical Sample</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Auditors will enter results from the Summary Stat Sample Results tab of the Testing Spreadsheet in the yellow-highlighted cells in column B. Correctness rates are calculated with locked formulas, points are calculated, and the score is fed into the Quality Scorecard tab.</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Leelawadee" panose="020B0502040204020203" pitchFamily="34" charset="-34"/>
              <a:ea typeface="Calibri" panose="020F0502020204030204" pitchFamily="34" charset="0"/>
              <a:cs typeface="Times New Roman" panose="02020603050405020304" pitchFamily="18" charset="0"/>
            </a:rPr>
            <a:t>750 - COVID-19 Outlay Testing – Non-statistical Sample</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600"/>
            </a:spcAft>
          </a:pPr>
          <a:r>
            <a:rPr lang="en-US" sz="1100">
              <a:effectLst/>
              <a:latin typeface="Leelawadee" panose="020B0502040204020203" pitchFamily="34" charset="-34"/>
              <a:ea typeface="Calibri" panose="020F0502020204030204" pitchFamily="34" charset="0"/>
              <a:cs typeface="Times New Roman" panose="02020603050405020304" pitchFamily="18" charset="0"/>
            </a:rPr>
            <a:t>For agencies that received COVID-19 funding, auditors will enter results from the COVID-19 Outlay Testing tab of the Testing Spreadsheet in the yellow-highlighted cells in column B. Correctness rates are calculated with locked formulas, points are calculated, and the score is fed into the Quality Scorecard tab.</a:t>
          </a:r>
          <a:r>
            <a:rPr lang="en-US" sz="105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600"/>
            </a:spcAft>
          </a:pPr>
          <a:r>
            <a:rPr lang="en-US" sz="1200" b="1">
              <a:effectLst/>
              <a:latin typeface="Leelawadee" panose="020B0502040204020203" pitchFamily="34" charset="-34"/>
              <a:ea typeface="Calibri" panose="020F0502020204030204" pitchFamily="34" charset="0"/>
              <a:cs typeface="Times New Roman" panose="02020603050405020304" pitchFamily="18" charset="0"/>
            </a:rPr>
            <a:t>Troubleshooting &amp; Questions:</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solidFill>
                <a:srgbClr val="0563C1"/>
              </a:solidFill>
              <a:effectLst/>
              <a:latin typeface="Leelawadee" panose="020B0502040204020203" pitchFamily="34" charset="-34"/>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 xmlns:ahyp="http://schemas.microsoft.com/office/drawing/2018/hyperlinkcolor" val="tx"/>
                  </a:ext>
                </a:extLst>
              </a:hlinkClick>
            </a:rPr>
            <a:t>DATAAct@oig.treas.gov</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05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twoCellAnchor editAs="oneCell">
    <xdr:from>
      <xdr:col>10</xdr:col>
      <xdr:colOff>419100</xdr:colOff>
      <xdr:row>19</xdr:row>
      <xdr:rowOff>38100</xdr:rowOff>
    </xdr:from>
    <xdr:to>
      <xdr:col>16</xdr:col>
      <xdr:colOff>313055</xdr:colOff>
      <xdr:row>32</xdr:row>
      <xdr:rowOff>123825</xdr:rowOff>
    </xdr:to>
    <xdr:pic>
      <xdr:nvPicPr>
        <xdr:cNvPr id="13" name="Picture 12">
          <a:extLst>
            <a:ext uri="{FF2B5EF4-FFF2-40B4-BE49-F238E27FC236}">
              <a16:creationId xmlns:a16="http://schemas.microsoft.com/office/drawing/2014/main" id="{44A409A1-E0FA-47C7-A305-3470F5A205F0}"/>
            </a:ext>
          </a:extLst>
        </xdr:cNvPr>
        <xdr:cNvPicPr/>
      </xdr:nvPicPr>
      <xdr:blipFill>
        <a:blip xmlns:r="http://schemas.openxmlformats.org/officeDocument/2006/relationships" r:embed="rId1">
          <a:alphaModFix/>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6515100" y="3657600"/>
          <a:ext cx="3551555" cy="2562225"/>
        </a:xfrm>
        <a:prstGeom prst="rect">
          <a:avLst/>
        </a:prstGeom>
        <a:solidFill>
          <a:schemeClr val="accent1">
            <a:lumMod val="20000"/>
            <a:lumOff val="80000"/>
          </a:schemeClr>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3598</xdr:colOff>
      <xdr:row>1</xdr:row>
      <xdr:rowOff>5927</xdr:rowOff>
    </xdr:from>
    <xdr:to>
      <xdr:col>11</xdr:col>
      <xdr:colOff>99060</xdr:colOff>
      <xdr:row>21</xdr:row>
      <xdr:rowOff>5715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175798" y="257387"/>
          <a:ext cx="4255982" cy="5242348"/>
        </a:xfrm>
        <a:prstGeom prst="rect">
          <a:avLst/>
        </a:prstGeom>
        <a:solidFill>
          <a:schemeClr val="accent1">
            <a:lumMod val="20000"/>
            <a:lumOff val="80000"/>
          </a:schemeClr>
        </a:solidFill>
        <a:ln w="2857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FF0000"/>
              </a:solidFill>
              <a:effectLst/>
              <a:latin typeface="+mn-lt"/>
              <a:ea typeface="+mn-ea"/>
              <a:cs typeface="+mn-cs"/>
            </a:rPr>
            <a:t>Reference</a:t>
          </a:r>
        </a:p>
        <a:p>
          <a:r>
            <a:rPr lang="en-US" sz="1100" b="0" i="0" u="none" strike="noStrike">
              <a:solidFill>
                <a:schemeClr val="dk1"/>
              </a:solidFill>
              <a:effectLst/>
              <a:latin typeface="+mn-lt"/>
              <a:ea typeface="+mn-ea"/>
              <a:cs typeface="+mn-cs"/>
            </a:rPr>
            <a:t>.01 The agency submission is considered timely when the submission by the agency to the DATA Act Broker is in accordance with the reporting schedule established by the Treasury DATA Act PMO.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Audit teams should determine the timeliness of the agency submission by verifying the date of the certification of the submission in the Treasury DATA Act Broker is within the established timeframe determined by the Treasury DATA Act PMO, traditionally within 45 days of quarter end.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.02 Starting with the June 2020 reporting period, agencies with COVID-19 funds are required to submit spending data monthly and attest that they meet the reporting requirements</a:t>
          </a:r>
          <a:r>
            <a:rPr lang="en-US" sz="1100" b="0" i="0" u="none" strike="noStrike" baseline="0">
              <a:solidFill>
                <a:schemeClr val="dk1"/>
              </a:solidFill>
              <a:effectLst/>
              <a:latin typeface="+mn-lt"/>
              <a:ea typeface="+mn-ea"/>
              <a:cs typeface="+mn-cs"/>
            </a:rPr>
            <a:t> under the DATA Act and OMB M-20-21 and that the reported data was produced following the agency's normal practices and procedures. Although these agencies are reporting monthly, SAOs are required to certify the data quarterly, on the same 45-day schedule as non-COVID agencies.</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As applicable, audit teams should determine the timeliness of monthly submissions and quarterly certifications. The monthly and quarterly reporting submission dates can be found at https://www.fiscal.treasury.gov/data-transparency/resources.html under "Updates."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Extensions granted to an agency by OMB or the Treasury DATA Act PMO should be supported by documentation from OMB or the Treasury DATA Act PMO to the agency.</a:t>
          </a:r>
          <a:r>
            <a:rPr lang="en-US"/>
            <a: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273050</xdr:colOff>
      <xdr:row>2</xdr:row>
      <xdr:rowOff>247648</xdr:rowOff>
    </xdr:from>
    <xdr:to>
      <xdr:col>17</xdr:col>
      <xdr:colOff>590550</xdr:colOff>
      <xdr:row>32</xdr:row>
      <xdr:rowOff>266700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7254875" y="676273"/>
          <a:ext cx="7546975" cy="9182102"/>
        </a:xfrm>
        <a:prstGeom prst="rect">
          <a:avLst/>
        </a:prstGeom>
        <a:solidFill>
          <a:schemeClr val="accent1">
            <a:lumMod val="20000"/>
            <a:lumOff val="80000"/>
          </a:schemeClr>
        </a:solidFill>
        <a:ln w="2857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FF0000"/>
              </a:solidFill>
              <a:effectLst/>
              <a:latin typeface="+mn-lt"/>
              <a:ea typeface="+mn-ea"/>
              <a:cs typeface="+mn-cs"/>
            </a:rPr>
            <a:t>Reference</a:t>
          </a:r>
        </a:p>
        <a:p>
          <a:r>
            <a:rPr lang="en-US" sz="1100" b="0" i="0" u="none" strike="noStrike">
              <a:solidFill>
                <a:schemeClr val="dk1"/>
              </a:solidFill>
              <a:effectLst/>
              <a:latin typeface="+mn-lt"/>
              <a:ea typeface="+mn-ea"/>
              <a:cs typeface="+mn-cs"/>
            </a:rPr>
            <a:t>.01 Completeness of the agency submission is defined as transactions and</a:t>
          </a:r>
          <a:r>
            <a:rPr lang="en-US" sz="1100" b="0" i="0" u="none" strike="noStrike" baseline="0">
              <a:solidFill>
                <a:schemeClr val="dk1"/>
              </a:solidFill>
              <a:effectLst/>
              <a:latin typeface="+mn-lt"/>
              <a:ea typeface="+mn-ea"/>
              <a:cs typeface="+mn-cs"/>
            </a:rPr>
            <a:t> events that should have been recorded are recorded in the proper period. The audit team should determine the completeness of Files A and B in order to report on the completeness of the agency submission.</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.02 File A includes fiscal year cumulative Federal appropriations account summary-level data. To assess the completeness of File A, audit teams should:</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a) Determine whether File A includes all Treasury Account Symbols (TAS) from which funds are obligated (as reflected in the Government-wide Treasury Account Symbol Adjusted Trial Balance System (GTAS) SF-133), except for Loan Financing Accounts.</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b) Assess the accuracy of File A by selecting all summary-level data from File A and matching the following elements to the agency's GTAS SF-133:</a:t>
          </a:r>
        </a:p>
        <a:p>
          <a:r>
            <a:rPr lang="en-US" sz="1100" b="0" i="0" u="none" strike="noStrike" baseline="0">
              <a:solidFill>
                <a:schemeClr val="dk1"/>
              </a:solidFill>
              <a:effectLst/>
              <a:latin typeface="+mn-lt"/>
              <a:ea typeface="+mn-ea"/>
              <a:cs typeface="+mn-cs"/>
            </a:rPr>
            <a:t>     i. Agency identifier,</a:t>
          </a:r>
        </a:p>
        <a:p>
          <a:r>
            <a:rPr lang="en-US" sz="1100" b="0" i="0" u="none" strike="noStrike">
              <a:solidFill>
                <a:schemeClr val="dk1"/>
              </a:solidFill>
              <a:effectLst/>
              <a:latin typeface="+mn-lt"/>
              <a:ea typeface="+mn-ea"/>
              <a:cs typeface="+mn-cs"/>
            </a:rPr>
            <a:t>     ii. Beginning period of availability,</a:t>
          </a:r>
        </a:p>
        <a:p>
          <a:r>
            <a:rPr lang="en-US" sz="1100" b="0" i="0" u="none" strike="noStrike">
              <a:solidFill>
                <a:schemeClr val="dk1"/>
              </a:solidFill>
              <a:effectLst/>
              <a:latin typeface="+mn-lt"/>
              <a:ea typeface="+mn-ea"/>
              <a:cs typeface="+mn-cs"/>
            </a:rPr>
            <a:t>     iii. Ending period of availability,</a:t>
          </a:r>
        </a:p>
        <a:p>
          <a:r>
            <a:rPr lang="en-US" sz="1100" b="0" i="0" u="none" strike="noStrike">
              <a:solidFill>
                <a:schemeClr val="dk1"/>
              </a:solidFill>
              <a:effectLst/>
              <a:latin typeface="+mn-lt"/>
              <a:ea typeface="+mn-ea"/>
              <a:cs typeface="+mn-cs"/>
            </a:rPr>
            <a:t>     iv. Main account code,</a:t>
          </a:r>
        </a:p>
        <a:p>
          <a:r>
            <a:rPr lang="en-US" sz="1100" b="0" i="0" u="none" strike="noStrike">
              <a:solidFill>
                <a:schemeClr val="dk1"/>
              </a:solidFill>
              <a:effectLst/>
              <a:latin typeface="+mn-lt"/>
              <a:ea typeface="+mn-ea"/>
              <a:cs typeface="+mn-cs"/>
            </a:rPr>
            <a:t>     v. Sub account code,</a:t>
          </a:r>
        </a:p>
        <a:p>
          <a:r>
            <a:rPr lang="en-US" sz="1100" b="0" i="0" u="none" strike="noStrike">
              <a:solidFill>
                <a:schemeClr val="dk1"/>
              </a:solidFill>
              <a:effectLst/>
              <a:latin typeface="+mn-lt"/>
              <a:ea typeface="+mn-ea"/>
              <a:cs typeface="+mn-cs"/>
            </a:rPr>
            <a:t>     vi. Budget authority appropriated amount,</a:t>
          </a:r>
        </a:p>
        <a:p>
          <a:r>
            <a:rPr lang="en-US" sz="1100" b="0" i="0" u="none" strike="noStrike">
              <a:solidFill>
                <a:schemeClr val="dk1"/>
              </a:solidFill>
              <a:effectLst/>
              <a:latin typeface="+mn-lt"/>
              <a:ea typeface="+mn-ea"/>
              <a:cs typeface="+mn-cs"/>
            </a:rPr>
            <a:t>     vii. Gross outlay amount by TAS,</a:t>
          </a:r>
        </a:p>
        <a:p>
          <a:r>
            <a:rPr lang="en-US" sz="1100" b="0" i="0" u="none" strike="noStrike">
              <a:solidFill>
                <a:schemeClr val="dk1"/>
              </a:solidFill>
              <a:effectLst/>
              <a:latin typeface="+mn-lt"/>
              <a:ea typeface="+mn-ea"/>
              <a:cs typeface="+mn-cs"/>
            </a:rPr>
            <a:t>     viii. Unobligated balance,</a:t>
          </a:r>
        </a:p>
        <a:p>
          <a:r>
            <a:rPr lang="en-US" sz="1100" b="0" i="0" u="none" strike="noStrike">
              <a:solidFill>
                <a:schemeClr val="dk1"/>
              </a:solidFill>
              <a:effectLst/>
              <a:latin typeface="+mn-lt"/>
              <a:ea typeface="+mn-ea"/>
              <a:cs typeface="+mn-cs"/>
            </a:rPr>
            <a:t>     ix. Other budgetary resources amount, and</a:t>
          </a:r>
        </a:p>
        <a:p>
          <a:r>
            <a:rPr lang="en-US" sz="1100" b="0" i="0" u="none" strike="noStrike">
              <a:solidFill>
                <a:schemeClr val="dk1"/>
              </a:solidFill>
              <a:effectLst/>
              <a:latin typeface="+mn-lt"/>
              <a:ea typeface="+mn-ea"/>
              <a:cs typeface="+mn-cs"/>
            </a:rPr>
            <a:t>     x. Obligations incurred by TAS.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.03 Any variances identified by the auditors between File A</a:t>
          </a:r>
          <a:r>
            <a:rPr lang="en-US" sz="1100" b="0" i="0" u="none" strike="noStrike" baseline="0">
              <a:solidFill>
                <a:schemeClr val="dk1"/>
              </a:solidFill>
              <a:effectLst/>
              <a:latin typeface="+mn-lt"/>
              <a:ea typeface="+mn-ea"/>
              <a:cs typeface="+mn-cs"/>
            </a:rPr>
            <a:t> and the agency's GTAS SF-133 should be clearly explained and documented by the Federal agency. Audit teams should assess the reasonableness of the agency's explanation and resolution of all variances and report on any unusual or unexplained variances it identifies.</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.04 File B includes fiscal year cumulative Federal object class and program activity summary-level data. To assess the completeness of File B, audit teams should:</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a) Compare the data in File B to the TASs listed in File A (if File A is complete) and determine if all TASs in File A are accounted for in File B.</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b) Verify that the totals of File A and B are equal. Any variances identified by the auditors between Files A and B should be clearly explained and documented by the agency.</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c) Assess the reasonableness of the agency's explanation and resolution of all variances and report on any unusual or unexplained variances identified.</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d) Verify that all object class codes from File B match the codes defined in Section 83 of OMB Circular A-11.</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e) Verify that all program activity names and codes from File B match the names and codes defined in the MAX Collect repository established by OMB Budget Data Request 17-09 as the authoritative source for program activity for purposes of DATA Act submissions. Audit teams should be aware that OMB created a MAX Collect exercise for agencies to use on an ongoing basis to provide Treasury with a regularly updated list of program activities. Any variances identified between File B and the MAX Collect repository should be clearly explained and documented by the Federal agency.</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f) Assess the reasonableness of the agency's explanation and resolution of all variances and report on any unusual or unexplained variances identified.</a:t>
          </a:r>
          <a:endParaRPr lang="en-US" sz="1100" b="0" i="0"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426720</xdr:colOff>
      <xdr:row>0</xdr:row>
      <xdr:rowOff>190500</xdr:rowOff>
    </xdr:from>
    <xdr:to>
      <xdr:col>15</xdr:col>
      <xdr:colOff>590550</xdr:colOff>
      <xdr:row>34</xdr:row>
      <xdr:rowOff>147204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271856" y="190500"/>
          <a:ext cx="6796694" cy="9568295"/>
        </a:xfrm>
        <a:prstGeom prst="rect">
          <a:avLst/>
        </a:prstGeom>
        <a:solidFill>
          <a:schemeClr val="accent1">
            <a:lumMod val="20000"/>
            <a:lumOff val="80000"/>
          </a:schemeClr>
        </a:solidFill>
        <a:ln w="2857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FF0000"/>
              </a:solidFill>
              <a:effectLst/>
              <a:latin typeface="+mn-lt"/>
              <a:ea typeface="+mn-ea"/>
              <a:cs typeface="+mn-cs"/>
            </a:rPr>
            <a:t>Reference</a:t>
          </a:r>
        </a:p>
        <a:p>
          <a:r>
            <a:rPr lang="en-US" sz="1100" b="0" i="0" u="none" strike="noStrike">
              <a:solidFill>
                <a:schemeClr val="dk1"/>
              </a:solidFill>
              <a:effectLst/>
              <a:latin typeface="+mn-lt"/>
              <a:ea typeface="+mn-ea"/>
              <a:cs typeface="+mn-cs"/>
            </a:rPr>
            <a:t>.01 If the agency submitted File C: </a:t>
          </a:r>
        </a:p>
        <a:p>
          <a:endParaRPr lang="en-US" sz="1100" b="0" i="0" u="none" strike="noStrike">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a) </a:t>
          </a:r>
          <a:r>
            <a:rPr lang="en-US" sz="1100" b="0" i="0" u="none" strike="noStrike">
              <a:solidFill>
                <a:schemeClr val="dk1"/>
              </a:solidFill>
              <a:effectLst/>
              <a:latin typeface="+mn-lt"/>
              <a:ea typeface="+mn-ea"/>
              <a:cs typeface="+mn-cs"/>
            </a:rPr>
            <a:t>Determine whether File C included any agency data and, if so, assess the sufficiency of the agency's method of determining whether File C is complete and contains all transactions and linkages that should be included, as well as the agency's methodology for resolving DATA Act Broker warnings between Files C and D1/D2.</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b) Assess the reasonableness of the agency's process to resolve all variances and report on any unusual or unexplained variances. </a:t>
          </a:r>
          <a:r>
            <a:rPr lang="en-US" sz="1100" b="1" i="0" u="none" strike="noStrike">
              <a:solidFill>
                <a:schemeClr val="dk1"/>
              </a:solidFill>
              <a:effectLst/>
              <a:latin typeface="+mn-lt"/>
              <a:ea typeface="+mn-ea"/>
              <a:cs typeface="+mn-cs"/>
            </a:rPr>
            <a:t>Note:</a:t>
          </a:r>
          <a:r>
            <a:rPr lang="en-US" sz="1100" b="0" i="0" u="none" strike="noStrike">
              <a:solidFill>
                <a:schemeClr val="dk1"/>
              </a:solidFill>
              <a:effectLst/>
              <a:latin typeface="+mn-lt"/>
              <a:ea typeface="+mn-ea"/>
              <a:cs typeface="+mn-cs"/>
            </a:rPr>
            <a:t> It is important that auditors document the agency's process to ensure File C is complete and Broker warnings related to File C have been addressed.</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c) Remove rows with any outlays from File C. </a:t>
          </a:r>
          <a:r>
            <a:rPr lang="en-US" sz="1100" b="1" i="0" u="none" strike="noStrike">
              <a:solidFill>
                <a:schemeClr val="dk1"/>
              </a:solidFill>
              <a:effectLst/>
              <a:latin typeface="+mn-lt"/>
              <a:ea typeface="+mn-ea"/>
              <a:cs typeface="+mn-cs"/>
            </a:rPr>
            <a:t>Note:</a:t>
          </a:r>
          <a:r>
            <a:rPr lang="en-US" sz="1100" b="1" i="0" u="none" strike="noStrike" baseline="0">
              <a:solidFill>
                <a:schemeClr val="dk1"/>
              </a:solidFill>
              <a:effectLst/>
              <a:latin typeface="+mn-lt"/>
              <a:ea typeface="+mn-ea"/>
              <a:cs typeface="+mn-cs"/>
            </a:rPr>
            <a:t> </a:t>
          </a:r>
          <a:r>
            <a:rPr lang="en-US" sz="1100" b="0" i="0" u="none" strike="noStrike" baseline="0">
              <a:solidFill>
                <a:schemeClr val="dk1"/>
              </a:solidFill>
              <a:effectLst/>
              <a:latin typeface="+mn-lt"/>
              <a:ea typeface="+mn-ea"/>
              <a:cs typeface="+mn-cs"/>
            </a:rPr>
            <a:t>Outlay records are those rows in File C without a transaction obligated amount (obligation). The characteristics of outlays are different than obligations, and outlays do not have a corresponding linkage to Files D1/D2. Outlays are also independent in terms of timing of when one or the other might occur. Due to these unique differences and there being no statistically viable method to test both obligations and outlays together, outlays should be tested separately. Thus, outlays will not be part of the suitability or statistical sample testing. However, COVID-19 outlays will be tested separately in Section 750.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.02 File C links to File B through the TAS, object class, and program activity data elements. Assess the linkage of File C to File</a:t>
          </a:r>
          <a:r>
            <a:rPr lang="en-US" sz="1100" b="0" i="0" u="none" strike="noStrike" baseline="0">
              <a:solidFill>
                <a:schemeClr val="dk1"/>
              </a:solidFill>
              <a:effectLst/>
              <a:latin typeface="+mn-lt"/>
              <a:ea typeface="+mn-ea"/>
              <a:cs typeface="+mn-cs"/>
            </a:rPr>
            <a:t> B</a:t>
          </a:r>
          <a:r>
            <a:rPr lang="en-US" sz="1100" b="0" i="0" u="none" strike="noStrike">
              <a:solidFill>
                <a:schemeClr val="dk1"/>
              </a:solidFill>
              <a:effectLst/>
              <a:latin typeface="+mn-lt"/>
              <a:ea typeface="+mn-ea"/>
              <a:cs typeface="+mn-cs"/>
            </a:rPr>
            <a:t> by tracing the TAS, object class, and program activity data elements from File C to File B to ensure they exist in File B.</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.03 File C links to Files D1/D2 by the Award Identification (Award ID) Number. Assess the linkage between File C and Files D1/D2 by tracing the Award ID Numbers that exist in File C to Files D1/D2 and vice versa.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.04 Note that there are several situations where an award could validly be included in File C but not in Files D1/D2 or vice versa,</a:t>
          </a:r>
          <a:r>
            <a:rPr lang="en-US" sz="1100" b="0" i="0" u="none" strike="noStrike" baseline="0">
              <a:solidFill>
                <a:schemeClr val="dk1"/>
              </a:solidFill>
              <a:effectLst/>
              <a:latin typeface="+mn-lt"/>
              <a:ea typeface="+mn-ea"/>
              <a:cs typeface="+mn-cs"/>
            </a:rPr>
            <a:t> including:</a:t>
          </a:r>
        </a:p>
        <a:p>
          <a:endParaRPr lang="en-US" sz="1100" b="0" i="0" u="none" strike="noStrike">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a)</a:t>
          </a:r>
          <a:r>
            <a:rPr lang="en-US" sz="1100" b="0" i="0" u="none" strike="noStrike">
              <a:solidFill>
                <a:schemeClr val="dk1"/>
              </a:solidFill>
              <a:effectLst/>
              <a:latin typeface="+mn-lt"/>
              <a:ea typeface="+mn-ea"/>
              <a:cs typeface="+mn-cs"/>
            </a:rPr>
            <a:t> Awards under the micro-purchase threshold (MPT) and deviations from award amounts due to discounts, penalties,</a:t>
          </a:r>
          <a:r>
            <a:rPr lang="en-US" sz="1100" b="0" i="0" u="none" strike="noStrike" baseline="0">
              <a:solidFill>
                <a:schemeClr val="dk1"/>
              </a:solidFill>
              <a:effectLst/>
              <a:latin typeface="+mn-lt"/>
              <a:ea typeface="+mn-ea"/>
              <a:cs typeface="+mn-cs"/>
            </a:rPr>
            <a:t> and interest</a:t>
          </a:r>
          <a:r>
            <a:rPr lang="en-US" sz="1100" b="0" i="0" u="none" strike="noStrike">
              <a:solidFill>
                <a:schemeClr val="dk1"/>
              </a:solidFill>
              <a:effectLst/>
              <a:latin typeface="+mn-lt"/>
              <a:ea typeface="+mn-ea"/>
              <a:cs typeface="+mn-cs"/>
            </a:rPr>
            <a:t> are not required to be reported in File C but may be submitted. The</a:t>
          </a:r>
          <a:r>
            <a:rPr lang="en-US" sz="1100" b="0" i="0" u="none" strike="noStrike" baseline="0">
              <a:solidFill>
                <a:schemeClr val="dk1"/>
              </a:solidFill>
              <a:effectLst/>
              <a:latin typeface="+mn-lt"/>
              <a:ea typeface="+mn-ea"/>
              <a:cs typeface="+mn-cs"/>
            </a:rPr>
            <a:t> inclusion of MPTs, discounts, penalties, or interest with an Award ID in File C will prompt warnings if the Award ID is not included in Files D1 or D2 since the DATA Act Broker cannot distinguish these transactions from standard Transaction Obligation Amount transactions. Reporting agencies may choose to forgo removing MPTs, discounts, penalties, and interest transactions from the financial system download when generating File C. Therefore, while MPTs and discounts may exist in File C, they would not exist in Files D1 or D2.</a:t>
          </a:r>
          <a:endParaRPr lang="en-US"/>
        </a:p>
        <a:p>
          <a:endParaRPr lang="en-US" sz="1100" b="0" i="0" u="none" strike="noStrike">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b) </a:t>
          </a:r>
          <a:r>
            <a:rPr lang="en-US" sz="1100" b="0" i="0" u="none" strike="noStrike">
              <a:solidFill>
                <a:schemeClr val="dk1"/>
              </a:solidFill>
              <a:effectLst/>
              <a:latin typeface="+mn-lt"/>
              <a:ea typeface="+mn-ea"/>
              <a:cs typeface="+mn-cs"/>
            </a:rPr>
            <a:t>Awards that contain no cost modifications, such as extending the period of performance, would be reported in Files D1/D2 but not in File C. Because these awards do not have a financial transaction associated with the modification, there would be no record in the financial system and, therefore, no associated record in File C.</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.05 File C will only include obligation amounts for each award made and/or modified during the selected quarter. In order to report on the completeness of the agency submission and to determine if File C is suitable for selecting a statistically valid sample,</a:t>
          </a:r>
          <a:r>
            <a:rPr lang="en-US" sz="1100" b="0" i="0" u="none" strike="noStrike" baseline="0">
              <a:solidFill>
                <a:schemeClr val="dk1"/>
              </a:solidFill>
              <a:effectLst/>
              <a:latin typeface="+mn-lt"/>
              <a:ea typeface="+mn-ea"/>
              <a:cs typeface="+mn-cs"/>
            </a:rPr>
            <a:t> determine the completeness of File C.</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.06 If prior work done under earlier points in Section 650 raises concerns about the completeness of File C, develop criteria for a non-statistical sample using this work. Select a non-statistical sample of awards from the financial system for each criterion and trace them to File C to test whether the potential problem previously identified affects the completeness of File C. Note all problems which are found and determine, where possible, the extent and dollar amount of agency financial systems potentially affected. Use this information to assess whether File C is suitable for sampling. If work performed under steps .01 to .05 did not raise any concerns, step .06 may be skipped.</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.07 If File C is not suitable for sampling, a single sample should be derived from combining Files D1 and D2.</a:t>
          </a:r>
        </a:p>
        <a:p>
          <a:endParaRPr lang="en-US" sz="1100" b="0" i="0" u="none" strike="noStrike" baseline="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495300</xdr:colOff>
      <xdr:row>1</xdr:row>
      <xdr:rowOff>180973</xdr:rowOff>
    </xdr:from>
    <xdr:to>
      <xdr:col>7</xdr:col>
      <xdr:colOff>1676400</xdr:colOff>
      <xdr:row>26</xdr:row>
      <xdr:rowOff>85726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696075" y="438148"/>
          <a:ext cx="6600825" cy="7267578"/>
        </a:xfrm>
        <a:prstGeom prst="rect">
          <a:avLst/>
        </a:prstGeom>
        <a:solidFill>
          <a:schemeClr val="accent1">
            <a:lumMod val="20000"/>
            <a:lumOff val="80000"/>
          </a:schemeClr>
        </a:solidFill>
        <a:ln w="2857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FF0000"/>
              </a:solidFill>
              <a:effectLst/>
              <a:latin typeface="+mn-lt"/>
              <a:ea typeface="+mn-ea"/>
              <a:cs typeface="+mn-cs"/>
            </a:rPr>
            <a:t>Reference</a:t>
          </a:r>
        </a:p>
        <a:p>
          <a:r>
            <a:rPr lang="en-US" sz="1100" b="0" i="0" u="none" strike="noStrike">
              <a:solidFill>
                <a:schemeClr val="dk1"/>
              </a:solidFill>
              <a:effectLst/>
              <a:latin typeface="+mn-lt"/>
              <a:ea typeface="+mn-ea"/>
              <a:cs typeface="+mn-cs"/>
            </a:rPr>
            <a:t>.01 The sample awards reported in File C should be linked to applicable data elements reported in Files D1 and D2 or vice versa.</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a)</a:t>
          </a:r>
          <a:r>
            <a:rPr lang="en-US" sz="1100" b="0" i="0" u="none" strike="noStrike" baseline="0">
              <a:solidFill>
                <a:schemeClr val="dk1"/>
              </a:solidFill>
              <a:effectLst/>
              <a:latin typeface="+mn-lt"/>
              <a:ea typeface="+mn-ea"/>
              <a:cs typeface="+mn-cs"/>
            </a:rPr>
            <a:t> Determine whether </a:t>
          </a:r>
          <a:r>
            <a:rPr lang="en-US" sz="1100" b="0" i="0" u="none" strike="noStrike">
              <a:solidFill>
                <a:schemeClr val="dk1"/>
              </a:solidFill>
              <a:effectLst/>
              <a:latin typeface="+mn-lt"/>
              <a:ea typeface="+mn-ea"/>
              <a:cs typeface="+mn-cs"/>
            </a:rPr>
            <a:t>applicable procurement awards in the sample selected from File C are included in File D1 by matching both the Procurement Instrument Identifier (PIID) Numbers and the Parent Award ID. Note that the Transaction Obligated Amount in File C may not match the Federal Action Obligation amount in File D1 for the sample record. This is because File C may represent a single line item on a contract with multiple line items, and the amount in File D1 will represent the total contract transaction. Any variances identified by the auditors between Files C and D1 should be clearly explained and documented by the Federal agency. The audit team should assess the reasonableness of the agency's explanation and resolution of all variances and report on any unusual or unexplained variances it identifies.</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b) Determine whether all financial assistance awards in the sample selected from File C match the Federal Award Identification Numbers (FAIN) or Unique Record Identifiers (URI) contained in File D2.</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c)</a:t>
          </a:r>
          <a:r>
            <a:rPr lang="en-US" sz="1100" b="0" i="0" u="none" strike="noStrike" baseline="0">
              <a:solidFill>
                <a:schemeClr val="dk1"/>
              </a:solidFill>
              <a:effectLst/>
              <a:latin typeface="+mn-lt"/>
              <a:ea typeface="+mn-ea"/>
              <a:cs typeface="+mn-cs"/>
            </a:rPr>
            <a:t> Determine whether the </a:t>
          </a:r>
          <a:r>
            <a:rPr lang="en-US" sz="1100" b="0" i="0" u="none" strike="noStrike">
              <a:solidFill>
                <a:schemeClr val="dk1"/>
              </a:solidFill>
              <a:effectLst/>
              <a:latin typeface="+mn-lt"/>
              <a:ea typeface="+mn-ea"/>
              <a:cs typeface="+mn-cs"/>
            </a:rPr>
            <a:t>Transaction Obligated Amounts in File C match the Federal Action Obligation amounts in File D2. Any variances identified by the auditors between Files C and D2 should be clearly explained and documented by the Federal agency.</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d) The audit team should assess the reasonableness of the agency's explanation and resolution of all variances and report on any unusual or unexplained variances it identifies.</a:t>
          </a:r>
          <a:endParaRPr lang="en-US"/>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.02</a:t>
          </a:r>
          <a:r>
            <a:rPr lang="en-US" sz="1100" b="0" i="0" u="none" strike="noStrike" baseline="0">
              <a:solidFill>
                <a:schemeClr val="dk1"/>
              </a:solidFill>
              <a:effectLst/>
              <a:latin typeface="+mn-lt"/>
              <a:ea typeface="+mn-ea"/>
              <a:cs typeface="+mn-cs"/>
            </a:rPr>
            <a:t> Depending on the type of intragovernmental transactions (IGT) being reported, the awarding agency will continue to report award-level information (Files D1 and D2) under FFATA and the FAR. Audit teams should:</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a) Inquire if summary-level data includes IGTs.</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  b) Review OMB's M-17-04 for additional guidance on IGTs. Any variances with reporting IGTs should be clearly documented by the Federal agency. The audit team should assess the reasonableness of the agency's process to resolve all variances and report on any unusual or unexplained variances it identifies.</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.03 Note that agencies may report financial assistance records containing personally</a:t>
          </a:r>
          <a:r>
            <a:rPr lang="en-US" sz="1100" b="0" i="0" u="none" strike="noStrike" baseline="0">
              <a:solidFill>
                <a:schemeClr val="dk1"/>
              </a:solidFill>
              <a:effectLst/>
              <a:latin typeface="+mn-lt"/>
              <a:ea typeface="+mn-ea"/>
              <a:cs typeface="+mn-cs"/>
            </a:rPr>
            <a:t> identifiable information</a:t>
          </a:r>
          <a:r>
            <a:rPr lang="en-US" sz="1100" b="0" i="0" u="none" strike="noStrike">
              <a:solidFill>
                <a:schemeClr val="dk1"/>
              </a:solidFill>
              <a:effectLst/>
              <a:latin typeface="+mn-lt"/>
              <a:ea typeface="+mn-ea"/>
              <a:cs typeface="+mn-cs"/>
            </a:rPr>
            <a:t> in summary groups of similar awards at the county or state level known as "aggregate records." If single award-level reporting is not practicable, agencies may report at the county or state level. If an agency does not capture a FAIN or other individual details for an award to an individual, the agency should include that award in a county or state level aggregate record with other similar awards. Records reported in this way will be linked using the URI. The auditor should ensure that aggregates are reported consistent with OMB M-17-04. Auditor judgment should be used and documented when testing aggregate records when aggregate records are included in the statistically</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valid 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9:P19"/>
  <sheetViews>
    <sheetView showGridLines="0" workbookViewId="0"/>
  </sheetViews>
  <sheetFormatPr defaultRowHeight="14.5" x14ac:dyDescent="0.35"/>
  <sheetData>
    <row r="19" spans="12:16" x14ac:dyDescent="0.35">
      <c r="L19" s="158" t="s">
        <v>146</v>
      </c>
      <c r="M19" s="158"/>
      <c r="N19" s="158"/>
      <c r="O19" s="158"/>
      <c r="P19" s="158"/>
    </row>
  </sheetData>
  <sheetProtection sheet="1" objects="1" scenarios="1"/>
  <mergeCells count="1">
    <mergeCell ref="L19:P19"/>
  </mergeCell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70" zoomScaleNormal="70" workbookViewId="0">
      <selection sqref="A1:C1"/>
    </sheetView>
  </sheetViews>
  <sheetFormatPr defaultColWidth="8.54296875" defaultRowHeight="14.5" x14ac:dyDescent="0.35"/>
  <cols>
    <col min="1" max="1" width="11.7265625" style="3" customWidth="1"/>
    <col min="2" max="2" width="26.453125" style="3" customWidth="1"/>
    <col min="3" max="3" width="21" style="3" customWidth="1"/>
    <col min="4" max="4" width="2.81640625" style="3" customWidth="1"/>
    <col min="5" max="5" width="15.81640625" style="18" customWidth="1"/>
    <col min="6" max="6" width="13.81640625" style="3" customWidth="1"/>
    <col min="7" max="7" width="8.54296875" style="3"/>
    <col min="8" max="9" width="8.54296875" style="3" customWidth="1"/>
    <col min="10" max="10" width="12.453125" style="3" customWidth="1"/>
    <col min="11" max="16384" width="8.54296875" style="3"/>
  </cols>
  <sheetData>
    <row r="1" spans="1:10" s="18" customFormat="1" ht="58" customHeight="1" thickBot="1" x14ac:dyDescent="0.4">
      <c r="A1" s="184" t="s">
        <v>125</v>
      </c>
      <c r="B1" s="185"/>
      <c r="C1" s="186"/>
      <c r="D1" s="96"/>
      <c r="E1" s="167" t="s">
        <v>126</v>
      </c>
      <c r="F1" s="168"/>
    </row>
    <row r="2" spans="1:10" ht="58" customHeight="1" thickBot="1" x14ac:dyDescent="0.4">
      <c r="A2" s="178" t="s">
        <v>92</v>
      </c>
      <c r="B2" s="179"/>
      <c r="C2" s="180"/>
      <c r="D2" s="97"/>
      <c r="E2" s="169" t="s">
        <v>128</v>
      </c>
      <c r="F2" s="171" t="s">
        <v>127</v>
      </c>
    </row>
    <row r="3" spans="1:10" ht="35.5" customHeight="1" thickBot="1" x14ac:dyDescent="0.4">
      <c r="A3" s="108"/>
      <c r="B3" s="32" t="s">
        <v>5</v>
      </c>
      <c r="C3" s="102" t="s">
        <v>2</v>
      </c>
      <c r="D3" s="97"/>
      <c r="E3" s="170"/>
      <c r="F3" s="172"/>
      <c r="H3" s="159" t="s">
        <v>6</v>
      </c>
      <c r="I3" s="160"/>
      <c r="J3" s="161"/>
    </row>
    <row r="4" spans="1:10" s="18" customFormat="1" ht="6" customHeight="1" thickBot="1" x14ac:dyDescent="0.4">
      <c r="A4" s="103"/>
      <c r="B4" s="100"/>
      <c r="C4" s="101"/>
      <c r="D4" s="99"/>
      <c r="E4" s="173"/>
      <c r="F4" s="174"/>
      <c r="H4" s="164"/>
      <c r="I4" s="165"/>
      <c r="J4" s="166"/>
    </row>
    <row r="5" spans="1:10" ht="35.5" customHeight="1" thickBot="1" x14ac:dyDescent="0.4">
      <c r="A5" s="181" t="s">
        <v>36</v>
      </c>
      <c r="B5" s="53" t="s">
        <v>81</v>
      </c>
      <c r="C5" s="84" t="str">
        <f>IF('630 Timeliness'!C4="","Input Required",IF(AND('630 Timeliness'!C4="Yes",'630 Timeliness'!C33=""),"Input Required",IF(AND('630 Timeliness'!C4="Yes",'630 Timeliness'!C33&gt;=0),'630 Timeliness'!C33,IF(AND('630 Timeliness'!C4="No",'630 Timeliness'!C14=""),"Input Required",'630 Timeliness'!C14))))</f>
        <v>Input Required</v>
      </c>
      <c r="D5" s="97"/>
      <c r="E5" s="88">
        <v>5</v>
      </c>
      <c r="F5" s="89">
        <v>5</v>
      </c>
      <c r="H5" s="162" t="s">
        <v>8</v>
      </c>
      <c r="I5" s="163"/>
      <c r="J5" s="87" t="s">
        <v>7</v>
      </c>
    </row>
    <row r="6" spans="1:10" ht="31" x14ac:dyDescent="0.35">
      <c r="A6" s="182"/>
      <c r="B6" s="54" t="s">
        <v>83</v>
      </c>
      <c r="C6" s="44" t="str">
        <f>'640 Summary-Level Data'!E24</f>
        <v>Input Required</v>
      </c>
      <c r="D6" s="97"/>
      <c r="E6" s="90">
        <v>13</v>
      </c>
      <c r="F6" s="91">
        <v>10</v>
      </c>
      <c r="H6" s="113">
        <v>0</v>
      </c>
      <c r="I6" s="109">
        <v>69.900000000000006</v>
      </c>
      <c r="J6" s="117" t="s">
        <v>62</v>
      </c>
    </row>
    <row r="7" spans="1:10" ht="35.5" customHeight="1" x14ac:dyDescent="0.35">
      <c r="A7" s="182"/>
      <c r="B7" s="54" t="s">
        <v>82</v>
      </c>
      <c r="C7" s="44" t="str">
        <f>'650 Suitability of File C'!D36</f>
        <v>Input Required</v>
      </c>
      <c r="D7" s="97"/>
      <c r="E7" s="90">
        <v>13</v>
      </c>
      <c r="F7" s="91">
        <v>10</v>
      </c>
      <c r="H7" s="114">
        <v>70</v>
      </c>
      <c r="I7" s="110">
        <v>84.9</v>
      </c>
      <c r="J7" s="118" t="s">
        <v>9</v>
      </c>
    </row>
    <row r="8" spans="1:10" ht="35.5" customHeight="1" x14ac:dyDescent="0.35">
      <c r="A8" s="182"/>
      <c r="B8" s="52" t="s">
        <v>139</v>
      </c>
      <c r="C8" s="44" t="str">
        <f>'730 Record-Level Linkages'!D36</f>
        <v>Input Required</v>
      </c>
      <c r="D8" s="97"/>
      <c r="E8" s="90">
        <v>9</v>
      </c>
      <c r="F8" s="91">
        <v>7</v>
      </c>
      <c r="H8" s="115">
        <v>85</v>
      </c>
      <c r="I8" s="111">
        <v>94.9</v>
      </c>
      <c r="J8" s="119" t="s">
        <v>63</v>
      </c>
    </row>
    <row r="9" spans="1:10" s="18" customFormat="1" ht="35.5" customHeight="1" thickBot="1" x14ac:dyDescent="0.4">
      <c r="A9" s="183"/>
      <c r="B9" s="55" t="s">
        <v>136</v>
      </c>
      <c r="C9" s="85" t="str">
        <f>IF('630 Timeliness'!C4="","Input Required",IF('630 Timeliness'!C4="Yes",'750 COVID-19 Outlay Testing'!D10,IF('630 Timeliness'!C4="No","No COVID-19 Funding","")))</f>
        <v>Input Required</v>
      </c>
      <c r="D9" s="97"/>
      <c r="E9" s="92">
        <v>0</v>
      </c>
      <c r="F9" s="93">
        <v>8</v>
      </c>
      <c r="H9" s="116">
        <v>95</v>
      </c>
      <c r="I9" s="112">
        <v>100</v>
      </c>
      <c r="J9" s="120" t="s">
        <v>59</v>
      </c>
    </row>
    <row r="10" spans="1:10" ht="6" customHeight="1" thickBot="1" x14ac:dyDescent="0.4">
      <c r="A10" s="51"/>
      <c r="B10" s="50"/>
      <c r="C10" s="139"/>
      <c r="D10" s="99"/>
      <c r="E10" s="173"/>
      <c r="F10" s="174"/>
    </row>
    <row r="11" spans="1:10" ht="35.5" customHeight="1" x14ac:dyDescent="0.35">
      <c r="A11" s="175" t="s">
        <v>37</v>
      </c>
      <c r="B11" s="135" t="s">
        <v>4</v>
      </c>
      <c r="C11" s="140" t="str">
        <f>IF('740 Data Element Testing'!D7="","Input Required",'740 Data Element Testing'!D7)</f>
        <v>Input Required</v>
      </c>
      <c r="D11" s="138"/>
      <c r="E11" s="88">
        <v>15</v>
      </c>
      <c r="F11" s="89">
        <v>15</v>
      </c>
    </row>
    <row r="12" spans="1:10" ht="35.5" customHeight="1" x14ac:dyDescent="0.35">
      <c r="A12" s="176"/>
      <c r="B12" s="136" t="s">
        <v>1</v>
      </c>
      <c r="C12" s="107" t="str">
        <f>IF('740 Data Element Testing'!D8="","Input Required",'740 Data Element Testing'!D8)</f>
        <v>Input Required</v>
      </c>
      <c r="D12" s="138"/>
      <c r="E12" s="90">
        <v>30</v>
      </c>
      <c r="F12" s="91">
        <v>30</v>
      </c>
    </row>
    <row r="13" spans="1:10" ht="35.5" customHeight="1" thickBot="1" x14ac:dyDescent="0.4">
      <c r="A13" s="177"/>
      <c r="B13" s="137" t="s">
        <v>3</v>
      </c>
      <c r="C13" s="141" t="str">
        <f>IF('740 Data Element Testing'!D9="","Input Required",'740 Data Element Testing'!D9)</f>
        <v>Input Required</v>
      </c>
      <c r="D13" s="138"/>
      <c r="E13" s="92">
        <v>15</v>
      </c>
      <c r="F13" s="93">
        <v>15</v>
      </c>
    </row>
    <row r="14" spans="1:10" ht="7" customHeight="1" thickBot="1" x14ac:dyDescent="0.4">
      <c r="A14" s="104"/>
      <c r="B14" s="105"/>
      <c r="C14" s="106"/>
      <c r="D14" s="99"/>
      <c r="E14" s="173"/>
      <c r="F14" s="174"/>
    </row>
    <row r="15" spans="1:10" ht="42.75" customHeight="1" thickBot="1" x14ac:dyDescent="0.4">
      <c r="A15" s="14" t="s">
        <v>35</v>
      </c>
      <c r="B15" s="40" t="str">
        <f>IF(OR(C5="Input Required",C6="Input Required",C7="Input Required",C8="Input Required",C9="Input Required",C11="Input Required",C12="Input Required",C13="Input Required"),"Input Required",(VLOOKUP(C15,H3:J10,3,TRUE)))</f>
        <v>Input Required</v>
      </c>
      <c r="C15" s="40" t="str">
        <f>IF(OR(C5="Input Required",C6="Input Required",C7="Input Required",C8="Input Required",C9="Input Required",C11="Input Required",C12="Input Required",C13="Input Required"),"Input Required",(SUM(C5:C9)+SUM(C11:C13)))</f>
        <v>Input Required</v>
      </c>
      <c r="D15" s="98"/>
      <c r="E15" s="94">
        <f>SUM(E5:E13)</f>
        <v>100</v>
      </c>
      <c r="F15" s="95">
        <f>SUM(F5:F13)</f>
        <v>100</v>
      </c>
    </row>
    <row r="16" spans="1:10" ht="15" thickTop="1" x14ac:dyDescent="0.35"/>
  </sheetData>
  <sheetProtection sheet="1" objects="1" scenarios="1"/>
  <mergeCells count="13">
    <mergeCell ref="E14:F14"/>
    <mergeCell ref="A11:A13"/>
    <mergeCell ref="A2:C2"/>
    <mergeCell ref="A5:A9"/>
    <mergeCell ref="A1:C1"/>
    <mergeCell ref="E10:F10"/>
    <mergeCell ref="H3:J3"/>
    <mergeCell ref="H5:I5"/>
    <mergeCell ref="H4:J4"/>
    <mergeCell ref="E1:F1"/>
    <mergeCell ref="E2:E3"/>
    <mergeCell ref="F2:F3"/>
    <mergeCell ref="E4:F4"/>
  </mergeCells>
  <conditionalFormatting sqref="B15">
    <cfRule type="containsText" dxfId="36" priority="8" operator="containsText" text="Input Required">
      <formula>NOT(ISERROR(SEARCH("Input Required",B15)))</formula>
    </cfRule>
    <cfRule type="containsText" dxfId="35" priority="9" operator="containsText" text="Excellent">
      <formula>NOT(ISERROR(SEARCH("Excellent",B15)))</formula>
    </cfRule>
    <cfRule type="containsText" dxfId="34" priority="10" operator="containsText" text="Moderate">
      <formula>NOT(ISERROR(SEARCH("Moderate",B15)))</formula>
    </cfRule>
    <cfRule type="containsText" dxfId="33" priority="11" operator="containsText" text="Lower">
      <formula>NOT(ISERROR(SEARCH("Lower",B15)))</formula>
    </cfRule>
    <cfRule type="containsText" dxfId="32" priority="12" operator="containsText" text="Higher">
      <formula>NOT(ISERROR(SEARCH("Higher",B15)))</formula>
    </cfRule>
  </conditionalFormatting>
  <conditionalFormatting sqref="C5:C9 C11:C13">
    <cfRule type="containsText" dxfId="31" priority="6" operator="containsText" text="Error">
      <formula>NOT(ISERROR(SEARCH("Error",C5)))</formula>
    </cfRule>
    <cfRule type="containsText" dxfId="30" priority="7" operator="containsText" text="Input Required">
      <formula>NOT(ISERROR(SEARCH("Input Required",C5)))</formula>
    </cfRule>
  </conditionalFormatting>
  <conditionalFormatting sqref="C15">
    <cfRule type="containsText" dxfId="29" priority="1" operator="containsText" text="Input Required">
      <formula>NOT(ISERROR(SEARCH("Input Required",C15)))</formula>
    </cfRule>
    <cfRule type="containsText" dxfId="28" priority="2" operator="containsText" text="Excellent">
      <formula>NOT(ISERROR(SEARCH("Excellent",C15)))</formula>
    </cfRule>
    <cfRule type="containsText" dxfId="27" priority="3" operator="containsText" text="Moderate">
      <formula>NOT(ISERROR(SEARCH("Moderate",C15)))</formula>
    </cfRule>
    <cfRule type="containsText" dxfId="26" priority="4" operator="containsText" text="Lower">
      <formula>NOT(ISERROR(SEARCH("Lower",C15)))</formula>
    </cfRule>
    <cfRule type="containsText" dxfId="25" priority="5" operator="containsText" text="Higher">
      <formula>NOT(ISERROR(SEARCH("Higher",C15)))</formula>
    </cfRule>
  </conditionalFormatting>
  <dataValidations count="2">
    <dataValidation type="decimal" allowBlank="1" showInputMessage="1" showErrorMessage="1" sqref="C11:C13">
      <formula1>0</formula1>
      <formula2>20</formula2>
    </dataValidation>
    <dataValidation type="decimal" allowBlank="1" showInputMessage="1" showErrorMessage="1" sqref="C6:C8 C10:C13">
      <formula1>0</formula1>
      <formula2>5</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zoomScaleNormal="100" workbookViewId="0">
      <selection sqref="A1:C1"/>
    </sheetView>
  </sheetViews>
  <sheetFormatPr defaultRowHeight="14.5" x14ac:dyDescent="0.35"/>
  <cols>
    <col min="1" max="1" width="26" style="16" customWidth="1"/>
    <col min="2" max="2" width="38.54296875" bestFit="1" customWidth="1"/>
    <col min="3" max="3" width="19" customWidth="1"/>
    <col min="4" max="12" width="8.81640625" style="18"/>
    <col min="13" max="13" width="23.453125" style="57" hidden="1" customWidth="1"/>
    <col min="14" max="14" width="26.81640625" style="57" hidden="1" customWidth="1"/>
    <col min="15" max="15" width="8.7265625" style="57" hidden="1" customWidth="1"/>
  </cols>
  <sheetData>
    <row r="1" spans="1:15" s="16" customFormat="1" ht="20.149999999999999" customHeight="1" thickBot="1" x14ac:dyDescent="0.4">
      <c r="A1" s="195" t="s">
        <v>80</v>
      </c>
      <c r="B1" s="195"/>
      <c r="C1" s="195"/>
      <c r="D1" s="121"/>
      <c r="E1" s="18"/>
      <c r="F1" s="18"/>
      <c r="G1" s="18"/>
      <c r="H1" s="18"/>
      <c r="I1" s="18"/>
      <c r="J1" s="18"/>
      <c r="K1" s="18"/>
      <c r="L1" s="18"/>
      <c r="M1" s="57"/>
      <c r="N1" s="57"/>
      <c r="O1" s="57"/>
    </row>
    <row r="2" spans="1:15" s="19" customFormat="1" ht="19.5" customHeight="1" thickTop="1" thickBot="1" x14ac:dyDescent="0.4">
      <c r="A2" s="226" t="s">
        <v>75</v>
      </c>
      <c r="B2" s="226"/>
      <c r="C2" s="226"/>
      <c r="M2" s="12" t="s">
        <v>20</v>
      </c>
      <c r="N2" s="13" t="s">
        <v>21</v>
      </c>
      <c r="O2" s="58"/>
    </row>
    <row r="3" spans="1:15" s="18" customFormat="1" ht="19.5" customHeight="1" thickBot="1" x14ac:dyDescent="0.5">
      <c r="A3" s="229" t="s">
        <v>71</v>
      </c>
      <c r="B3" s="229"/>
      <c r="C3" s="229"/>
      <c r="M3" s="220" t="s">
        <v>22</v>
      </c>
      <c r="N3" s="221"/>
      <c r="O3" s="57"/>
    </row>
    <row r="4" spans="1:15" s="18" customFormat="1" ht="19.5" customHeight="1" thickBot="1" x14ac:dyDescent="0.4">
      <c r="B4" s="47" t="s">
        <v>101</v>
      </c>
      <c r="C4" s="86"/>
      <c r="M4" s="7">
        <v>43850</v>
      </c>
      <c r="N4" s="6" t="s">
        <v>27</v>
      </c>
      <c r="O4" s="57"/>
    </row>
    <row r="5" spans="1:15" s="18" customFormat="1" ht="40.4" customHeight="1" thickBot="1" x14ac:dyDescent="0.4">
      <c r="A5" s="48"/>
      <c r="B5" s="227" t="str">
        <f>IF(C4="","",IF(C4="Yes","Complete Section B below. Do not enter any information in Section A.","Complete Section A below. Do not enter any information in Section B."))</f>
        <v/>
      </c>
      <c r="C5" s="228"/>
      <c r="M5" s="10">
        <v>43878</v>
      </c>
      <c r="N5" s="11" t="s">
        <v>28</v>
      </c>
      <c r="O5" s="57"/>
    </row>
    <row r="6" spans="1:15" s="18" customFormat="1" ht="14.5" customHeight="1" thickBot="1" x14ac:dyDescent="0.4">
      <c r="A6" s="48"/>
      <c r="B6" s="49"/>
      <c r="C6" s="49"/>
      <c r="M6" s="10">
        <v>43976</v>
      </c>
      <c r="N6" s="11" t="s">
        <v>32</v>
      </c>
      <c r="O6" s="57"/>
    </row>
    <row r="7" spans="1:15" s="18" customFormat="1" ht="14.5" customHeight="1" x14ac:dyDescent="0.35">
      <c r="A7" s="198" t="s">
        <v>69</v>
      </c>
      <c r="B7" s="199"/>
      <c r="C7" s="200"/>
      <c r="M7" s="10">
        <v>44015</v>
      </c>
      <c r="N7" s="11" t="s">
        <v>33</v>
      </c>
      <c r="O7" s="57"/>
    </row>
    <row r="8" spans="1:15" s="18" customFormat="1" ht="16" thickBot="1" x14ac:dyDescent="0.4">
      <c r="A8" s="207" t="s">
        <v>67</v>
      </c>
      <c r="B8" s="208"/>
      <c r="C8" s="209"/>
      <c r="M8" s="10">
        <v>44081</v>
      </c>
      <c r="N8" s="11" t="s">
        <v>34</v>
      </c>
      <c r="O8" s="57"/>
    </row>
    <row r="9" spans="1:15" s="3" customFormat="1" ht="19.5" customHeight="1" thickBot="1" x14ac:dyDescent="0.4">
      <c r="A9" s="210" t="s">
        <v>73</v>
      </c>
      <c r="B9" s="34" t="s">
        <v>30</v>
      </c>
      <c r="C9" s="38"/>
      <c r="D9" s="18"/>
      <c r="E9" s="18"/>
      <c r="F9" s="18"/>
      <c r="G9" s="18"/>
      <c r="H9" s="18"/>
      <c r="I9" s="18"/>
      <c r="J9" s="18"/>
      <c r="K9" s="18"/>
      <c r="L9" s="18"/>
      <c r="M9" s="7">
        <v>44116</v>
      </c>
      <c r="N9" s="6" t="s">
        <v>23</v>
      </c>
      <c r="O9" s="57"/>
    </row>
    <row r="10" spans="1:15" ht="19.5" customHeight="1" thickBot="1" x14ac:dyDescent="0.4">
      <c r="A10" s="215"/>
      <c r="B10" s="34" t="s">
        <v>29</v>
      </c>
      <c r="C10" s="38"/>
      <c r="M10" s="7">
        <v>44147</v>
      </c>
      <c r="N10" s="6" t="s">
        <v>24</v>
      </c>
    </row>
    <row r="11" spans="1:15" ht="19.5" customHeight="1" thickBot="1" x14ac:dyDescent="0.4">
      <c r="A11" s="143" t="s">
        <v>42</v>
      </c>
      <c r="B11" s="145" t="s">
        <v>143</v>
      </c>
      <c r="C11" s="33" t="str">
        <f>IF(OR(C9="",C10=""),"",IF((NETWORKDAYS(C9,C10,($M$4:$M$15))-1)&lt;0,0,(NETWORKDAYS(C9,C10,($M$4:$M$15))-1)))</f>
        <v/>
      </c>
      <c r="M11" s="7"/>
      <c r="N11" s="6"/>
    </row>
    <row r="12" spans="1:15" ht="19.5" customHeight="1" x14ac:dyDescent="0.35">
      <c r="A12" s="216" t="s">
        <v>145</v>
      </c>
      <c r="B12" s="217"/>
      <c r="C12" s="218"/>
      <c r="M12" s="7">
        <v>44190</v>
      </c>
      <c r="N12" s="6" t="s">
        <v>25</v>
      </c>
    </row>
    <row r="13" spans="1:15" s="19" customFormat="1" ht="19.5" customHeight="1" thickBot="1" x14ac:dyDescent="0.4">
      <c r="A13" s="216"/>
      <c r="B13" s="217"/>
      <c r="C13" s="219"/>
      <c r="D13" s="18"/>
      <c r="M13" s="7">
        <v>44197</v>
      </c>
      <c r="N13" s="6" t="s">
        <v>26</v>
      </c>
      <c r="O13" s="58"/>
    </row>
    <row r="14" spans="1:15" s="18" customFormat="1" ht="25" customHeight="1" thickBot="1" x14ac:dyDescent="0.4">
      <c r="A14" s="193" t="s">
        <v>2</v>
      </c>
      <c r="B14" s="194"/>
      <c r="C14" s="27" t="str">
        <f>IF(OR(C4="Yes",C4=""),"",IF(C11="","",(SUM(IF(C11&lt;0,4,VLOOKUP(C11,$M$19:$O$25,3,TRUE)))+(IF(C12="No",0,1)))))</f>
        <v/>
      </c>
      <c r="M14" s="7">
        <v>44214</v>
      </c>
      <c r="N14" s="6" t="s">
        <v>27</v>
      </c>
      <c r="O14" s="57"/>
    </row>
    <row r="15" spans="1:15" s="16" customFormat="1" ht="14.5" customHeight="1" thickBot="1" x14ac:dyDescent="0.4">
      <c r="B15"/>
      <c r="C15"/>
      <c r="D15" s="18"/>
      <c r="E15" s="18"/>
      <c r="F15" s="18"/>
      <c r="G15" s="18"/>
      <c r="H15" s="18"/>
      <c r="I15" s="18"/>
      <c r="J15" s="18"/>
      <c r="K15" s="18"/>
      <c r="L15" s="18"/>
      <c r="M15" s="8">
        <v>44242</v>
      </c>
      <c r="N15" s="9" t="s">
        <v>28</v>
      </c>
      <c r="O15" s="57"/>
    </row>
    <row r="16" spans="1:15" s="18" customFormat="1" ht="14.5" customHeight="1" thickTop="1" x14ac:dyDescent="0.35">
      <c r="A16" s="201" t="s">
        <v>70</v>
      </c>
      <c r="B16" s="202"/>
      <c r="C16" s="203"/>
      <c r="M16" s="57"/>
      <c r="N16" s="57"/>
      <c r="O16" s="57"/>
    </row>
    <row r="17" spans="1:15" ht="16" thickBot="1" x14ac:dyDescent="0.4">
      <c r="A17" s="204" t="s">
        <v>68</v>
      </c>
      <c r="B17" s="205"/>
      <c r="C17" s="206"/>
      <c r="D17" s="19"/>
    </row>
    <row r="18" spans="1:15" ht="19" thickBot="1" x14ac:dyDescent="0.4">
      <c r="A18" s="212" t="s">
        <v>140</v>
      </c>
      <c r="B18" s="213"/>
      <c r="C18" s="214"/>
      <c r="M18" s="225" t="s">
        <v>65</v>
      </c>
      <c r="N18" s="225"/>
      <c r="O18" s="225"/>
    </row>
    <row r="19" spans="1:15" ht="19.5" customHeight="1" thickBot="1" x14ac:dyDescent="0.4">
      <c r="A19" s="210" t="s">
        <v>73</v>
      </c>
      <c r="B19" s="34" t="s">
        <v>30</v>
      </c>
      <c r="C19" s="38"/>
      <c r="M19" s="222" t="s">
        <v>31</v>
      </c>
      <c r="N19" s="223"/>
      <c r="O19" s="224"/>
    </row>
    <row r="20" spans="1:15" s="18" customFormat="1" ht="19.5" customHeight="1" thickBot="1" x14ac:dyDescent="0.4">
      <c r="A20" s="211"/>
      <c r="B20" s="34" t="s">
        <v>29</v>
      </c>
      <c r="C20" s="38"/>
      <c r="M20" s="59" t="s">
        <v>60</v>
      </c>
      <c r="N20" s="59" t="s">
        <v>61</v>
      </c>
      <c r="O20" s="60" t="s">
        <v>2</v>
      </c>
    </row>
    <row r="21" spans="1:15" s="18" customFormat="1" ht="19.5" customHeight="1" thickBot="1" x14ac:dyDescent="0.4">
      <c r="A21" s="46" t="s">
        <v>42</v>
      </c>
      <c r="B21" s="26" t="s">
        <v>143</v>
      </c>
      <c r="C21" s="33" t="str">
        <f>IF(OR(C19="",C20=""),"",IF((NETWORKDAYS(C19,C20,($M$4:$M$15))-1)&lt;0,0,(NETWORKDAYS(C19,C20,($M$4:$M$15))-1)))</f>
        <v/>
      </c>
      <c r="M21" s="61">
        <v>0</v>
      </c>
      <c r="N21" s="61">
        <v>0</v>
      </c>
      <c r="O21" s="61">
        <v>4</v>
      </c>
    </row>
    <row r="22" spans="1:15" ht="19.5" customHeight="1" thickBot="1" x14ac:dyDescent="0.4">
      <c r="A22" s="212" t="s">
        <v>141</v>
      </c>
      <c r="B22" s="213"/>
      <c r="C22" s="214"/>
      <c r="M22" s="61">
        <v>1</v>
      </c>
      <c r="N22" s="61">
        <v>3</v>
      </c>
      <c r="O22" s="61">
        <v>3</v>
      </c>
    </row>
    <row r="23" spans="1:15" ht="19.5" customHeight="1" thickBot="1" x14ac:dyDescent="0.4">
      <c r="A23" s="210" t="s">
        <v>73</v>
      </c>
      <c r="B23" s="34" t="s">
        <v>30</v>
      </c>
      <c r="C23" s="38"/>
      <c r="M23" s="61">
        <v>4</v>
      </c>
      <c r="N23" s="61">
        <v>6</v>
      </c>
      <c r="O23" s="61">
        <v>2</v>
      </c>
    </row>
    <row r="24" spans="1:15" s="18" customFormat="1" ht="19.5" customHeight="1" thickBot="1" x14ac:dyDescent="0.4">
      <c r="A24" s="211"/>
      <c r="B24" s="34" t="s">
        <v>29</v>
      </c>
      <c r="C24" s="38"/>
      <c r="M24" s="61">
        <v>7</v>
      </c>
      <c r="N24" s="61">
        <v>9</v>
      </c>
      <c r="O24" s="61">
        <v>1</v>
      </c>
    </row>
    <row r="25" spans="1:15" ht="19.5" customHeight="1" thickBot="1" x14ac:dyDescent="0.4">
      <c r="A25" s="46" t="s">
        <v>42</v>
      </c>
      <c r="B25" s="26" t="s">
        <v>143</v>
      </c>
      <c r="C25" s="33" t="str">
        <f>IF(OR(C23="",C24=""),"",IF((NETWORKDAYS(C23,C24,($M$4:$M$15))-1)&lt;0,0,(NETWORKDAYS(C23,C24,($M$4:$M$15))-1)))</f>
        <v/>
      </c>
      <c r="M25" s="144">
        <v>10</v>
      </c>
      <c r="N25" s="144"/>
      <c r="O25" s="144">
        <v>0</v>
      </c>
    </row>
    <row r="26" spans="1:15" ht="19.5" customHeight="1" thickBot="1" x14ac:dyDescent="0.4">
      <c r="A26" s="212" t="s">
        <v>142</v>
      </c>
      <c r="B26" s="213"/>
      <c r="C26" s="214"/>
      <c r="M26"/>
      <c r="N26"/>
      <c r="O26"/>
    </row>
    <row r="27" spans="1:15" s="18" customFormat="1" ht="19.5" customHeight="1" thickBot="1" x14ac:dyDescent="0.4">
      <c r="A27" s="210" t="s">
        <v>73</v>
      </c>
      <c r="B27" s="34" t="s">
        <v>30</v>
      </c>
      <c r="C27" s="38"/>
    </row>
    <row r="28" spans="1:15" ht="19.5" customHeight="1" thickBot="1" x14ac:dyDescent="0.4">
      <c r="A28" s="215"/>
      <c r="B28" s="34" t="s">
        <v>29</v>
      </c>
      <c r="C28" s="38"/>
      <c r="M28" s="18"/>
      <c r="N28" s="18"/>
      <c r="O28" s="18"/>
    </row>
    <row r="29" spans="1:15" s="16" customFormat="1" ht="19.5" customHeight="1" thickBot="1" x14ac:dyDescent="0.4">
      <c r="A29" s="46" t="s">
        <v>42</v>
      </c>
      <c r="B29" s="26" t="s">
        <v>143</v>
      </c>
      <c r="C29" s="33" t="str">
        <f>IF(OR(C27="",C28=""),"",IF((NETWORKDAYS(C27,C28,($M$4:$M$15))-1)&lt;0,0,(NETWORKDAYS(C27,C28,($M$4:$M$15))-1)))</f>
        <v/>
      </c>
      <c r="D29" s="18"/>
      <c r="E29" s="18"/>
      <c r="F29" s="18"/>
      <c r="G29" s="18"/>
      <c r="H29" s="18"/>
      <c r="I29" s="18"/>
      <c r="J29" s="18"/>
      <c r="K29" s="18"/>
      <c r="L29" s="18"/>
      <c r="M29" s="18"/>
      <c r="N29" s="18"/>
      <c r="O29" s="18"/>
    </row>
    <row r="30" spans="1:15" s="16" customFormat="1" ht="19.5" customHeight="1" thickBot="1" x14ac:dyDescent="0.4">
      <c r="A30" s="46" t="s">
        <v>42</v>
      </c>
      <c r="B30" s="26" t="s">
        <v>144</v>
      </c>
      <c r="C30" s="33" t="str">
        <f>IF(OR(C21="",C25="",C29=""),"",C21+C25+C29)</f>
        <v/>
      </c>
      <c r="D30" s="18"/>
      <c r="E30" s="18"/>
      <c r="F30" s="18"/>
      <c r="G30" s="18"/>
      <c r="H30" s="18"/>
      <c r="I30" s="18"/>
      <c r="J30" s="18"/>
      <c r="K30" s="18"/>
      <c r="L30" s="18"/>
      <c r="M30" s="18"/>
      <c r="N30" s="18"/>
      <c r="O30" s="18"/>
    </row>
    <row r="31" spans="1:15" s="16" customFormat="1" ht="19.5" customHeight="1" x14ac:dyDescent="0.35">
      <c r="A31" s="187" t="s">
        <v>145</v>
      </c>
      <c r="B31" s="188"/>
      <c r="C31" s="191"/>
      <c r="D31" s="18"/>
      <c r="E31" s="18"/>
      <c r="F31" s="18"/>
      <c r="G31" s="18"/>
      <c r="H31" s="18"/>
      <c r="I31" s="18"/>
      <c r="J31" s="18"/>
      <c r="K31" s="18"/>
      <c r="L31" s="18"/>
      <c r="M31" s="57"/>
      <c r="N31" s="57"/>
      <c r="O31" s="57"/>
    </row>
    <row r="32" spans="1:15" s="16" customFormat="1" ht="19.5" customHeight="1" thickBot="1" x14ac:dyDescent="0.4">
      <c r="A32" s="189"/>
      <c r="B32" s="190"/>
      <c r="C32" s="192"/>
      <c r="D32" s="18"/>
      <c r="E32" s="18"/>
      <c r="F32" s="18"/>
      <c r="G32" s="18"/>
      <c r="H32" s="18"/>
      <c r="I32" s="18"/>
      <c r="J32" s="18"/>
      <c r="K32" s="18"/>
      <c r="L32" s="18"/>
      <c r="M32" s="57"/>
      <c r="N32" s="57"/>
      <c r="O32" s="57"/>
    </row>
    <row r="33" spans="1:15" s="16" customFormat="1" ht="25" customHeight="1" thickBot="1" x14ac:dyDescent="0.4">
      <c r="A33" s="196" t="s">
        <v>2</v>
      </c>
      <c r="B33" s="197"/>
      <c r="C33" s="27" t="str">
        <f>IF(OR(C4="No",C4=""),"",IF(C30="","",(SUM(VLOOKUP(C30,$M$19:$O$25,3,TRUE)))+(IF(C31="No",0,1))))</f>
        <v/>
      </c>
      <c r="D33" s="18"/>
      <c r="E33" s="18"/>
      <c r="F33" s="18"/>
      <c r="G33" s="18"/>
      <c r="H33" s="18"/>
      <c r="I33" s="18"/>
      <c r="J33" s="18"/>
      <c r="K33" s="18"/>
      <c r="L33" s="18"/>
      <c r="M33" s="18"/>
      <c r="N33" s="18"/>
      <c r="O33" s="18"/>
    </row>
    <row r="34" spans="1:15" s="16" customFormat="1" x14ac:dyDescent="0.35">
      <c r="D34" s="18"/>
      <c r="E34" s="18"/>
      <c r="F34" s="18"/>
      <c r="G34" s="18"/>
      <c r="H34" s="18"/>
      <c r="I34" s="18"/>
      <c r="J34" s="18"/>
      <c r="K34" s="18"/>
      <c r="L34" s="18"/>
      <c r="O34" s="57"/>
    </row>
    <row r="35" spans="1:15" x14ac:dyDescent="0.35">
      <c r="B35" s="16"/>
      <c r="C35" s="16"/>
    </row>
    <row r="36" spans="1:15" x14ac:dyDescent="0.35">
      <c r="B36" s="16"/>
      <c r="C36" s="16"/>
    </row>
  </sheetData>
  <sheetProtection sheet="1" objects="1" scenarios="1"/>
  <mergeCells count="24">
    <mergeCell ref="M3:N3"/>
    <mergeCell ref="M19:O19"/>
    <mergeCell ref="M18:O18"/>
    <mergeCell ref="A2:C2"/>
    <mergeCell ref="A19:A20"/>
    <mergeCell ref="B5:C5"/>
    <mergeCell ref="A3:C3"/>
    <mergeCell ref="A18:C18"/>
    <mergeCell ref="A9:A10"/>
    <mergeCell ref="A31:B32"/>
    <mergeCell ref="C31:C32"/>
    <mergeCell ref="A14:B14"/>
    <mergeCell ref="A1:C1"/>
    <mergeCell ref="A33:B33"/>
    <mergeCell ref="A7:C7"/>
    <mergeCell ref="A16:C16"/>
    <mergeCell ref="A17:C17"/>
    <mergeCell ref="A8:C8"/>
    <mergeCell ref="A23:A24"/>
    <mergeCell ref="A26:C26"/>
    <mergeCell ref="A27:A28"/>
    <mergeCell ref="A12:B13"/>
    <mergeCell ref="C12:C13"/>
    <mergeCell ref="A22:C22"/>
  </mergeCells>
  <conditionalFormatting sqref="B5:C6">
    <cfRule type="containsText" dxfId="24" priority="1" operator="containsText" text="Complete Section A below.">
      <formula>NOT(ISERROR(SEARCH("Complete Section A below.",B5)))</formula>
    </cfRule>
    <cfRule type="containsText" dxfId="23" priority="2" operator="containsText" text="Complete Section B below.">
      <formula>NOT(ISERROR(SEARCH("Complete Section B below.",B5)))</formula>
    </cfRule>
  </conditionalFormatting>
  <dataValidations count="1">
    <dataValidation type="list" allowBlank="1" showInputMessage="1" showErrorMessage="1" sqref="C4 C12:C13 C31:C32">
      <formula1>"Yes,No"</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sqref="A1:E1"/>
    </sheetView>
  </sheetViews>
  <sheetFormatPr defaultRowHeight="14.5" x14ac:dyDescent="0.35"/>
  <cols>
    <col min="1" max="2" width="8.54296875" style="22"/>
    <col min="3" max="3" width="60.81640625" customWidth="1"/>
    <col min="4" max="4" width="15.26953125" bestFit="1" customWidth="1"/>
    <col min="5" max="5" width="20.453125" customWidth="1"/>
    <col min="6" max="6" width="8.7265625" style="16" customWidth="1"/>
    <col min="7" max="8" width="8.7265625" customWidth="1"/>
  </cols>
  <sheetData>
    <row r="1" spans="1:13" s="18" customFormat="1" ht="20.149999999999999" customHeight="1" x14ac:dyDescent="0.35">
      <c r="A1" s="195" t="s">
        <v>79</v>
      </c>
      <c r="B1" s="195"/>
      <c r="C1" s="195"/>
      <c r="D1" s="195"/>
      <c r="E1" s="195"/>
    </row>
    <row r="2" spans="1:13" s="18" customFormat="1" ht="14.5" customHeight="1" x14ac:dyDescent="0.35">
      <c r="A2" s="35"/>
    </row>
    <row r="3" spans="1:13" s="19" customFormat="1" ht="19.5" customHeight="1" thickBot="1" x14ac:dyDescent="0.4">
      <c r="A3" s="242" t="s">
        <v>74</v>
      </c>
      <c r="B3" s="242"/>
      <c r="C3" s="242"/>
      <c r="D3" s="242"/>
      <c r="E3" s="242"/>
    </row>
    <row r="4" spans="1:13" ht="40.4" customHeight="1" x14ac:dyDescent="0.35">
      <c r="A4" s="237" t="s">
        <v>89</v>
      </c>
      <c r="B4" s="238"/>
      <c r="C4" s="239"/>
      <c r="D4" s="66" t="s">
        <v>73</v>
      </c>
      <c r="E4" s="41" t="s">
        <v>2</v>
      </c>
      <c r="H4" s="16"/>
      <c r="I4" s="16"/>
      <c r="J4" s="16"/>
    </row>
    <row r="5" spans="1:13" ht="45" customHeight="1" x14ac:dyDescent="0.35">
      <c r="A5" s="23">
        <v>1</v>
      </c>
      <c r="B5" s="233" t="s">
        <v>49</v>
      </c>
      <c r="C5" s="234"/>
      <c r="D5" s="39"/>
      <c r="E5" s="122" t="str">
        <f>IF(D5="","",IF(AND('630 Timeliness'!$C$4="No",D5="Yes"),13/9,IF(AND('630 Timeliness'!$C$4="Yes",'640 Summary-Level Data'!D5="Yes"),10/9,IF('640 Summary-Level Data'!D5="No",0,"Error"))))</f>
        <v/>
      </c>
      <c r="K5" s="16"/>
      <c r="L5" s="16"/>
    </row>
    <row r="6" spans="1:13" ht="30" customHeight="1" x14ac:dyDescent="0.35">
      <c r="A6" s="23">
        <v>2</v>
      </c>
      <c r="B6" s="240" t="s">
        <v>52</v>
      </c>
      <c r="C6" s="241"/>
      <c r="D6" s="29"/>
      <c r="E6" s="123"/>
      <c r="F6" s="2"/>
      <c r="K6" s="16"/>
      <c r="L6" s="16"/>
      <c r="M6" s="16"/>
    </row>
    <row r="7" spans="1:13" ht="19" customHeight="1" x14ac:dyDescent="0.35">
      <c r="A7" s="23"/>
      <c r="B7" s="24" t="s">
        <v>50</v>
      </c>
      <c r="C7" s="25" t="s">
        <v>10</v>
      </c>
      <c r="D7" s="39"/>
      <c r="E7" s="122" t="str">
        <f>IF(D7="","",IF(AND('630 Timeliness'!$C$4="No",D7="Match"),13/9/10,IF(AND('630 Timeliness'!$C$4="Yes",'640 Summary-Level Data'!D7="Match"),10/9/10,IF('640 Summary-Level Data'!D7="No Match",0,"Error"))))</f>
        <v/>
      </c>
      <c r="F7" s="2"/>
      <c r="K7" s="16"/>
      <c r="L7" s="16"/>
      <c r="M7" s="16"/>
    </row>
    <row r="8" spans="1:13" ht="19" customHeight="1" x14ac:dyDescent="0.35">
      <c r="A8" s="23"/>
      <c r="B8" s="24" t="s">
        <v>50</v>
      </c>
      <c r="C8" s="25" t="s">
        <v>11</v>
      </c>
      <c r="D8" s="39"/>
      <c r="E8" s="122" t="str">
        <f>IF(D8="","",IF(AND('630 Timeliness'!$C$4="No",D8="Match"),13/9/10,IF(AND('630 Timeliness'!$C$4="Yes",'640 Summary-Level Data'!D8="Match"),10/9/10,IF('640 Summary-Level Data'!D8="No Match",0,"Error"))))</f>
        <v/>
      </c>
      <c r="F8" s="2"/>
      <c r="K8" s="16"/>
      <c r="L8" s="16"/>
      <c r="M8" s="16"/>
    </row>
    <row r="9" spans="1:13" ht="19" customHeight="1" x14ac:dyDescent="0.35">
      <c r="A9" s="23"/>
      <c r="B9" s="24" t="s">
        <v>50</v>
      </c>
      <c r="C9" s="25" t="s">
        <v>12</v>
      </c>
      <c r="D9" s="39"/>
      <c r="E9" s="122" t="str">
        <f>IF(D9="","",IF(AND('630 Timeliness'!$C$4="No",D9="Match"),13/9/10,IF(AND('630 Timeliness'!$C$4="Yes",'640 Summary-Level Data'!D9="Match"),10/9/10,IF('640 Summary-Level Data'!D9="No Match",0,"Error"))))</f>
        <v/>
      </c>
      <c r="F9" s="2"/>
      <c r="K9" s="16"/>
      <c r="L9" s="16"/>
      <c r="M9" s="16"/>
    </row>
    <row r="10" spans="1:13" ht="19" customHeight="1" x14ac:dyDescent="0.35">
      <c r="A10" s="23"/>
      <c r="B10" s="24" t="s">
        <v>50</v>
      </c>
      <c r="C10" s="25" t="s">
        <v>13</v>
      </c>
      <c r="D10" s="39"/>
      <c r="E10" s="122" t="str">
        <f>IF(D10="","",IF(AND('630 Timeliness'!$C$4="No",D10="Match"),13/9/10,IF(AND('630 Timeliness'!$C$4="Yes",'640 Summary-Level Data'!D10="Match"),10/9/10,IF('640 Summary-Level Data'!D10="No Match",0,"Error"))))</f>
        <v/>
      </c>
      <c r="F10" s="2"/>
      <c r="K10" s="16"/>
      <c r="L10" s="16"/>
      <c r="M10" s="16"/>
    </row>
    <row r="11" spans="1:13" ht="19" customHeight="1" x14ac:dyDescent="0.35">
      <c r="A11" s="23"/>
      <c r="B11" s="24" t="s">
        <v>50</v>
      </c>
      <c r="C11" s="25" t="s">
        <v>14</v>
      </c>
      <c r="D11" s="39"/>
      <c r="E11" s="122" t="str">
        <f>IF(D11="","",IF(AND('630 Timeliness'!$C$4="No",D11="Match"),13/9/10,IF(AND('630 Timeliness'!$C$4="Yes",'640 Summary-Level Data'!D11="Match"),10/9/10,IF('640 Summary-Level Data'!D11="No Match",0,"Error"))))</f>
        <v/>
      </c>
      <c r="F11" s="2"/>
      <c r="K11" s="16"/>
      <c r="L11" s="16"/>
      <c r="M11" s="16"/>
    </row>
    <row r="12" spans="1:13" ht="19" customHeight="1" x14ac:dyDescent="0.35">
      <c r="A12" s="23"/>
      <c r="B12" s="24" t="s">
        <v>50</v>
      </c>
      <c r="C12" s="25" t="s">
        <v>15</v>
      </c>
      <c r="D12" s="39"/>
      <c r="E12" s="122" t="str">
        <f>IF(D12="","",IF(AND('630 Timeliness'!$C$4="No",D12="Match"),13/9/10,IF(AND('630 Timeliness'!$C$4="Yes",'640 Summary-Level Data'!D12="Match"),10/9/10,IF('640 Summary-Level Data'!D12="No Match",0,"Error"))))</f>
        <v/>
      </c>
      <c r="F12" s="2"/>
      <c r="K12" s="16"/>
      <c r="L12" s="16"/>
      <c r="M12" s="16"/>
    </row>
    <row r="13" spans="1:13" ht="19" customHeight="1" x14ac:dyDescent="0.35">
      <c r="A13" s="23"/>
      <c r="B13" s="24" t="s">
        <v>50</v>
      </c>
      <c r="C13" s="25" t="s">
        <v>16</v>
      </c>
      <c r="D13" s="39"/>
      <c r="E13" s="122" t="str">
        <f>IF(D13="","",IF(AND('630 Timeliness'!$C$4="No",D13="Match"),13/9/10,IF(AND('630 Timeliness'!$C$4="Yes",'640 Summary-Level Data'!D13="Match"),10/9/10,IF('640 Summary-Level Data'!D13="No Match",0,"Error"))))</f>
        <v/>
      </c>
      <c r="F13" s="2"/>
      <c r="K13" s="16"/>
      <c r="L13" s="16"/>
      <c r="M13" s="16"/>
    </row>
    <row r="14" spans="1:13" ht="19" customHeight="1" x14ac:dyDescent="0.35">
      <c r="A14" s="23"/>
      <c r="B14" s="24" t="s">
        <v>50</v>
      </c>
      <c r="C14" s="25" t="s">
        <v>17</v>
      </c>
      <c r="D14" s="39"/>
      <c r="E14" s="122" t="str">
        <f>IF(D14="","",IF(AND('630 Timeliness'!$C$4="No",D14="Match"),13/9/10,IF(AND('630 Timeliness'!$C$4="Yes",'640 Summary-Level Data'!D14="Match"),10/9/10,IF('640 Summary-Level Data'!D14="No Match",0,"Error"))))</f>
        <v/>
      </c>
      <c r="F14" s="2"/>
      <c r="K14" s="16"/>
      <c r="L14" s="16"/>
      <c r="M14" s="16"/>
    </row>
    <row r="15" spans="1:13" ht="19" customHeight="1" x14ac:dyDescent="0.35">
      <c r="A15" s="23"/>
      <c r="B15" s="24" t="s">
        <v>50</v>
      </c>
      <c r="C15" s="25" t="s">
        <v>18</v>
      </c>
      <c r="D15" s="39"/>
      <c r="E15" s="122" t="str">
        <f>IF(D15="","",IF(AND('630 Timeliness'!$C$4="No",D15="Match"),13/9/10,IF(AND('630 Timeliness'!$C$4="Yes",'640 Summary-Level Data'!D15="Match"),10/9/10,IF('640 Summary-Level Data'!D15="No Match",0,"Error"))))</f>
        <v/>
      </c>
      <c r="F15" s="2"/>
    </row>
    <row r="16" spans="1:13" ht="19" customHeight="1" x14ac:dyDescent="0.35">
      <c r="A16" s="23"/>
      <c r="B16" s="24" t="s">
        <v>50</v>
      </c>
      <c r="C16" s="25" t="s">
        <v>19</v>
      </c>
      <c r="D16" s="39"/>
      <c r="E16" s="122" t="str">
        <f>IF(D16="","",IF(AND('630 Timeliness'!$C$4="No",D16="Match"),13/9/10,IF(AND('630 Timeliness'!$C$4="Yes",'640 Summary-Level Data'!D16="Match"),10/9/10,IF('640 Summary-Level Data'!D16="No Match",0,"Error"))))</f>
        <v/>
      </c>
      <c r="F16" s="2"/>
    </row>
    <row r="17" spans="1:6" ht="30" customHeight="1" x14ac:dyDescent="0.35">
      <c r="A17" s="23">
        <v>3</v>
      </c>
      <c r="B17" s="233" t="s">
        <v>48</v>
      </c>
      <c r="C17" s="234"/>
      <c r="D17" s="39"/>
      <c r="E17" s="122" t="str">
        <f>IF(D17="","",IF(AND('630 Timeliness'!$C$4="No",D17="Yes"),13/9,IF(AND('630 Timeliness'!$C$4="No",'640 Summary-Level Data'!D17="Not Applicable"),13/9,IF(AND('630 Timeliness'!$C$4="Yes",'640 Summary-Level Data'!D17="Yes"),10/9,IF(AND('630 Timeliness'!$C$4="Yes",'640 Summary-Level Data'!D17="Not Applicable"),10/9,IF('640 Summary-Level Data'!D17="No",0,"Error"))))))</f>
        <v/>
      </c>
      <c r="F17" s="2"/>
    </row>
    <row r="18" spans="1:6" ht="30" customHeight="1" x14ac:dyDescent="0.35">
      <c r="A18" s="23">
        <v>4</v>
      </c>
      <c r="B18" s="230" t="s">
        <v>47</v>
      </c>
      <c r="C18" s="231"/>
      <c r="D18" s="39"/>
      <c r="E18" s="122" t="str">
        <f>IF(D18="","",IF(AND('630 Timeliness'!$C$4="No",D18="Yes"),13/9,IF(AND('630 Timeliness'!$C$4="Yes",'640 Summary-Level Data'!D18="Yes"),10/9,IF('640 Summary-Level Data'!D18="No",0,"Error"))))</f>
        <v/>
      </c>
    </row>
    <row r="19" spans="1:6" ht="30" customHeight="1" x14ac:dyDescent="0.35">
      <c r="A19" s="23">
        <v>5</v>
      </c>
      <c r="B19" s="230" t="s">
        <v>46</v>
      </c>
      <c r="C19" s="231"/>
      <c r="D19" s="39"/>
      <c r="E19" s="122" t="str">
        <f>IF(D19="","",IF(AND('630 Timeliness'!$C$4="No",D19="Yes"),13/9,IF(AND('630 Timeliness'!$C$4="Yes",'640 Summary-Level Data'!D19="Yes"),10/9,IF('640 Summary-Level Data'!D19="No",0,"Error"))))</f>
        <v/>
      </c>
      <c r="F19" s="2"/>
    </row>
    <row r="20" spans="1:6" ht="30" customHeight="1" x14ac:dyDescent="0.35">
      <c r="A20" s="23">
        <v>6</v>
      </c>
      <c r="B20" s="233" t="s">
        <v>45</v>
      </c>
      <c r="C20" s="234"/>
      <c r="D20" s="39"/>
      <c r="E20" s="122" t="str">
        <f>IF(D20="","",IF(AND('630 Timeliness'!$C$4="No",D20="Yes"),13/9,IF(AND('630 Timeliness'!$C$4="No",'640 Summary-Level Data'!D20="Not Applicable"),13/9,IF(AND('630 Timeliness'!$C$4="Yes",'640 Summary-Level Data'!D20="Yes"),10/9,IF(AND('630 Timeliness'!$C$4="Yes",'640 Summary-Level Data'!D20="Not Applicable"),10/9,IF('640 Summary-Level Data'!D20="No",0,"Error"))))))</f>
        <v/>
      </c>
    </row>
    <row r="21" spans="1:6" ht="30" customHeight="1" x14ac:dyDescent="0.35">
      <c r="A21" s="23">
        <v>7</v>
      </c>
      <c r="B21" s="233" t="s">
        <v>44</v>
      </c>
      <c r="C21" s="234"/>
      <c r="D21" s="39"/>
      <c r="E21" s="122" t="str">
        <f>IF(D21="","",IF(AND('630 Timeliness'!$C$4="No",D21="Yes"),13/9,IF(AND('630 Timeliness'!$C$4="Yes",'640 Summary-Level Data'!D21="Yes"),10/9,IF('640 Summary-Level Data'!D21="No",0,"Error"))))</f>
        <v/>
      </c>
    </row>
    <row r="22" spans="1:6" ht="30" customHeight="1" x14ac:dyDescent="0.35">
      <c r="A22" s="23">
        <v>8</v>
      </c>
      <c r="B22" s="233" t="s">
        <v>84</v>
      </c>
      <c r="C22" s="234"/>
      <c r="D22" s="39"/>
      <c r="E22" s="122" t="str">
        <f>IF(D22="","",IF(AND('630 Timeliness'!$C$4="No",D22="Yes"),13/9,IF(AND('630 Timeliness'!$C$4="Yes",'640 Summary-Level Data'!D22="Yes"),10/9,IF('640 Summary-Level Data'!D22="No",0,"Error"))))</f>
        <v/>
      </c>
    </row>
    <row r="23" spans="1:6" ht="45" customHeight="1" thickBot="1" x14ac:dyDescent="0.4">
      <c r="A23" s="23">
        <v>9</v>
      </c>
      <c r="B23" s="235" t="s">
        <v>85</v>
      </c>
      <c r="C23" s="236"/>
      <c r="D23" s="39"/>
      <c r="E23" s="124" t="str">
        <f>IF(D23="","",IF(AND('630 Timeliness'!$C$4="No",D23="Yes"),13/9,IF(AND('630 Timeliness'!$C$4="No",'640 Summary-Level Data'!D23="Not Applicable"),13/9,IF(AND('630 Timeliness'!$C$4="Yes",'640 Summary-Level Data'!D23="Yes"),10/9,IF(AND('630 Timeliness'!$C$4="Yes",'640 Summary-Level Data'!D23="Not Applicable"),10/9,IF('640 Summary-Level Data'!D23="No",0,"Error"))))))</f>
        <v/>
      </c>
    </row>
    <row r="24" spans="1:6" ht="25" customHeight="1" thickBot="1" x14ac:dyDescent="0.4">
      <c r="A24" s="28"/>
      <c r="B24" s="232" t="s">
        <v>51</v>
      </c>
      <c r="C24" s="232"/>
      <c r="D24" s="232"/>
      <c r="E24" s="128" t="str">
        <f>IF(OR(E5="Error",E7="Error",E8="Error",E9="Error",E10="Error",E11="Error",E12="Error",E13="Error",E14="Error",E15="Error",E16="Error",E17="Error",E18="Error",E19="Error",E20="Error",E21="Error",E22="Error",E23="Error"),"Error",IF(OR(E5="",E7="",E8="",E9="",E10="",E11="",E12="",E13="",E14="",E15="",E16="",E17="",E18="",E19="",E20="",E21="",E22="",E23=""),"Input Required",SUM(E5:E23)))</f>
        <v>Input Required</v>
      </c>
    </row>
    <row r="25" spans="1:6" x14ac:dyDescent="0.35">
      <c r="F25" s="2"/>
    </row>
    <row r="27" spans="1:6" ht="30" customHeight="1" x14ac:dyDescent="0.35"/>
    <row r="30" spans="1:6" ht="30" customHeight="1" x14ac:dyDescent="0.35"/>
    <row r="33" spans="8:8" ht="45" customHeight="1" x14ac:dyDescent="0.35"/>
    <row r="35" spans="8:8" x14ac:dyDescent="0.35">
      <c r="H35" s="2"/>
    </row>
    <row r="36" spans="8:8" ht="60" customHeight="1" x14ac:dyDescent="0.35"/>
    <row r="39" spans="8:8" ht="45" customHeight="1" x14ac:dyDescent="0.35"/>
  </sheetData>
  <sheetProtection sheet="1" objects="1" scenarios="1"/>
  <mergeCells count="13">
    <mergeCell ref="A1:E1"/>
    <mergeCell ref="B19:C19"/>
    <mergeCell ref="B24:D24"/>
    <mergeCell ref="B20:C20"/>
    <mergeCell ref="B21:C21"/>
    <mergeCell ref="B22:C22"/>
    <mergeCell ref="B23:C23"/>
    <mergeCell ref="A4:C4"/>
    <mergeCell ref="B17:C17"/>
    <mergeCell ref="B18:C18"/>
    <mergeCell ref="B5:C5"/>
    <mergeCell ref="B6:C6"/>
    <mergeCell ref="A3:E3"/>
  </mergeCells>
  <conditionalFormatting sqref="E24">
    <cfRule type="containsText" dxfId="22" priority="1" operator="containsText" text="Error">
      <formula>NOT(ISERROR(SEARCH("Error",E24)))</formula>
    </cfRule>
    <cfRule type="containsText" dxfId="21" priority="2" operator="containsText" text="Input Required">
      <formula>NOT(ISERROR(SEARCH("Input Required",E24)))</formula>
    </cfRule>
  </conditionalFormatting>
  <dataValidations count="3">
    <dataValidation type="list" allowBlank="1" showInputMessage="1" showErrorMessage="1" sqref="D5 D21:D22 D18:D19">
      <formula1>"Yes,No"</formula1>
    </dataValidation>
    <dataValidation type="list" allowBlank="1" showInputMessage="1" showErrorMessage="1" sqref="D17 D20 D23">
      <formula1>"Yes,No,Not Applicable"</formula1>
    </dataValidation>
    <dataValidation type="list" allowBlank="1" showInputMessage="1" showErrorMessage="1" sqref="D7:D16">
      <formula1>"Match,No Match"</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Normal="100" workbookViewId="0">
      <selection sqref="A1:D1"/>
    </sheetView>
  </sheetViews>
  <sheetFormatPr defaultColWidth="9.1796875" defaultRowHeight="14.5" x14ac:dyDescent="0.35"/>
  <cols>
    <col min="1" max="1" width="13.54296875" style="4" customWidth="1"/>
    <col min="2" max="2" width="35.81640625" style="4" customWidth="1"/>
    <col min="3" max="3" width="50" style="4" bestFit="1" customWidth="1"/>
    <col min="4" max="4" width="18.1796875" style="4" customWidth="1"/>
    <col min="5" max="5" width="8.54296875" style="22"/>
    <col min="6" max="6" width="9.1796875" style="22"/>
    <col min="7" max="8" width="9.1796875" style="18" customWidth="1"/>
    <col min="9" max="16384" width="9.1796875" style="4"/>
  </cols>
  <sheetData>
    <row r="1" spans="1:17" s="18" customFormat="1" ht="20.149999999999999" customHeight="1" x14ac:dyDescent="0.45">
      <c r="A1" s="253" t="s">
        <v>78</v>
      </c>
      <c r="B1" s="253"/>
      <c r="C1" s="253"/>
      <c r="D1" s="253"/>
      <c r="E1" s="22"/>
      <c r="F1" s="22"/>
    </row>
    <row r="2" spans="1:17" s="18" customFormat="1" x14ac:dyDescent="0.35"/>
    <row r="3" spans="1:17" s="19" customFormat="1" ht="19.5" customHeight="1" thickBot="1" x14ac:dyDescent="0.5">
      <c r="A3" s="257" t="s">
        <v>73</v>
      </c>
      <c r="B3" s="257"/>
      <c r="C3" s="257"/>
      <c r="D3" s="257"/>
    </row>
    <row r="4" spans="1:17" ht="40.5" customHeight="1" x14ac:dyDescent="0.35">
      <c r="A4" s="255" t="s">
        <v>95</v>
      </c>
      <c r="B4" s="256"/>
      <c r="C4" s="256"/>
      <c r="D4" s="71" t="s">
        <v>73</v>
      </c>
      <c r="E4" s="4"/>
      <c r="F4" s="4"/>
      <c r="G4" s="4"/>
      <c r="H4" s="4"/>
    </row>
    <row r="5" spans="1:17" ht="17.5" customHeight="1" thickBot="1" x14ac:dyDescent="0.4">
      <c r="A5" s="36">
        <v>1</v>
      </c>
      <c r="B5" s="246" t="s">
        <v>66</v>
      </c>
      <c r="C5" s="246"/>
      <c r="D5" s="74"/>
      <c r="E5" s="4"/>
      <c r="F5" s="4"/>
      <c r="G5" s="4"/>
      <c r="H5" s="4"/>
    </row>
    <row r="6" spans="1:17" ht="36.65" customHeight="1" thickBot="1" x14ac:dyDescent="0.4">
      <c r="A6" s="81"/>
      <c r="B6" s="261" t="str">
        <f>IF(D5="","",IF(D5="No","No Further Input Required On This Tab","Continue to Question 2"))</f>
        <v/>
      </c>
      <c r="C6" s="262"/>
      <c r="D6" s="83"/>
      <c r="E6" s="4"/>
      <c r="F6" s="4"/>
      <c r="G6" s="4"/>
      <c r="H6" s="4"/>
    </row>
    <row r="7" spans="1:17" ht="17.5" customHeight="1" x14ac:dyDescent="0.35">
      <c r="A7" s="36">
        <v>2</v>
      </c>
      <c r="B7" s="246" t="s">
        <v>129</v>
      </c>
      <c r="C7" s="246"/>
      <c r="D7" s="43"/>
      <c r="E7" s="4"/>
      <c r="F7" s="4"/>
      <c r="G7" s="4"/>
      <c r="H7" s="4"/>
    </row>
    <row r="8" spans="1:17" s="19" customFormat="1" ht="17.5" customHeight="1" x14ac:dyDescent="0.35">
      <c r="A8" s="36">
        <v>3</v>
      </c>
      <c r="B8" s="254" t="s">
        <v>130</v>
      </c>
      <c r="C8" s="254"/>
      <c r="D8" s="43"/>
    </row>
    <row r="9" spans="1:17" ht="17.5" customHeight="1" x14ac:dyDescent="0.35">
      <c r="A9" s="258" t="s">
        <v>122</v>
      </c>
      <c r="B9" s="259"/>
      <c r="C9" s="259"/>
      <c r="D9" s="260"/>
      <c r="E9" s="4"/>
      <c r="F9" s="4"/>
      <c r="G9" s="4"/>
      <c r="H9" s="4"/>
    </row>
    <row r="10" spans="1:17" ht="17.5" customHeight="1" x14ac:dyDescent="0.35">
      <c r="A10" s="36">
        <v>4</v>
      </c>
      <c r="B10" s="254" t="s">
        <v>55</v>
      </c>
      <c r="C10" s="254"/>
      <c r="D10" s="43"/>
      <c r="E10" s="4"/>
      <c r="F10" s="4"/>
      <c r="G10" s="4"/>
      <c r="H10" s="4"/>
    </row>
    <row r="11" spans="1:17" ht="17.5" customHeight="1" x14ac:dyDescent="0.35">
      <c r="A11" s="36">
        <v>5</v>
      </c>
      <c r="B11" s="254" t="s">
        <v>88</v>
      </c>
      <c r="C11" s="254"/>
      <c r="D11" s="43"/>
      <c r="E11" s="4"/>
      <c r="F11" s="4"/>
      <c r="G11" s="4"/>
      <c r="H11" s="4"/>
    </row>
    <row r="12" spans="1:17" s="15" customFormat="1" ht="17.5" customHeight="1" x14ac:dyDescent="0.35">
      <c r="A12" s="36">
        <v>6</v>
      </c>
      <c r="B12" s="246" t="s">
        <v>56</v>
      </c>
      <c r="C12" s="246"/>
      <c r="D12" s="43"/>
    </row>
    <row r="13" spans="1:17" ht="17.5" customHeight="1" x14ac:dyDescent="0.35">
      <c r="A13" s="36">
        <v>7</v>
      </c>
      <c r="B13" s="254" t="s">
        <v>87</v>
      </c>
      <c r="C13" s="254"/>
      <c r="D13" s="43"/>
      <c r="E13" s="4"/>
      <c r="F13" s="4"/>
      <c r="G13" s="4"/>
      <c r="H13" s="4"/>
    </row>
    <row r="14" spans="1:17" ht="17.5" customHeight="1" x14ac:dyDescent="0.35">
      <c r="A14" s="36">
        <v>8</v>
      </c>
      <c r="B14" s="246" t="s">
        <v>57</v>
      </c>
      <c r="C14" s="246"/>
      <c r="D14" s="43"/>
      <c r="E14" s="18"/>
      <c r="F14" s="18"/>
    </row>
    <row r="15" spans="1:17" s="19" customFormat="1" ht="17.5" customHeight="1" x14ac:dyDescent="0.35">
      <c r="A15" s="36">
        <v>9</v>
      </c>
      <c r="B15" s="246" t="s">
        <v>86</v>
      </c>
      <c r="C15" s="246"/>
      <c r="D15" s="43"/>
    </row>
    <row r="16" spans="1:17" ht="17.5" customHeight="1" x14ac:dyDescent="0.35">
      <c r="A16" s="258" t="s">
        <v>114</v>
      </c>
      <c r="B16" s="259"/>
      <c r="C16" s="259"/>
      <c r="D16" s="260"/>
      <c r="E16" s="18"/>
      <c r="F16" s="18"/>
      <c r="I16" s="15"/>
      <c r="J16" s="15"/>
      <c r="K16" s="15"/>
      <c r="M16" s="22"/>
      <c r="N16" s="22"/>
      <c r="O16" s="18"/>
      <c r="P16" s="18"/>
      <c r="Q16" s="18"/>
    </row>
    <row r="17" spans="1:17" s="18" customFormat="1" ht="35.15" customHeight="1" thickBot="1" x14ac:dyDescent="0.4">
      <c r="A17" s="36">
        <v>10</v>
      </c>
      <c r="B17" s="268" t="s">
        <v>135</v>
      </c>
      <c r="C17" s="268"/>
      <c r="D17" s="42"/>
      <c r="M17" s="22"/>
      <c r="N17" s="22"/>
    </row>
    <row r="18" spans="1:17" s="18" customFormat="1" ht="36" customHeight="1" thickBot="1" x14ac:dyDescent="0.4">
      <c r="A18" s="81"/>
      <c r="B18" s="261" t="str">
        <f>IF(D17="","",IF(D17="Yes","Complete Questions 11 and 12","Skip to Question 13"))</f>
        <v/>
      </c>
      <c r="C18" s="262"/>
      <c r="D18" s="83"/>
      <c r="M18" s="22"/>
      <c r="N18" s="22"/>
    </row>
    <row r="19" spans="1:17" ht="35.15" customHeight="1" x14ac:dyDescent="0.35">
      <c r="A19" s="36">
        <v>11</v>
      </c>
      <c r="B19" s="246" t="s">
        <v>121</v>
      </c>
      <c r="C19" s="246"/>
      <c r="D19" s="42"/>
      <c r="E19" s="18"/>
      <c r="F19" s="18"/>
      <c r="I19" s="15"/>
      <c r="J19" s="15"/>
      <c r="K19" s="15"/>
      <c r="M19" s="22"/>
      <c r="N19" s="22"/>
      <c r="O19" s="18"/>
      <c r="P19" s="18"/>
      <c r="Q19" s="18"/>
    </row>
    <row r="20" spans="1:17" s="18" customFormat="1" ht="35.15" customHeight="1" x14ac:dyDescent="0.35">
      <c r="A20" s="36">
        <v>12</v>
      </c>
      <c r="B20" s="246" t="s">
        <v>118</v>
      </c>
      <c r="C20" s="246"/>
      <c r="D20" s="42"/>
      <c r="M20" s="22"/>
      <c r="N20" s="22"/>
    </row>
    <row r="21" spans="1:17" s="18" customFormat="1" ht="35.15" customHeight="1" thickBot="1" x14ac:dyDescent="0.4">
      <c r="A21" s="36">
        <v>13</v>
      </c>
      <c r="B21" s="268" t="s">
        <v>117</v>
      </c>
      <c r="C21" s="268"/>
      <c r="D21" s="42"/>
      <c r="M21" s="22"/>
      <c r="N21" s="22"/>
    </row>
    <row r="22" spans="1:17" ht="36" customHeight="1" thickBot="1" x14ac:dyDescent="0.4">
      <c r="A22" s="81"/>
      <c r="B22" s="261" t="str">
        <f>IF(D21="","",IF(D21="Yes","Complete Questions 14 and 15","Skip Questions 14 and 15"))</f>
        <v/>
      </c>
      <c r="C22" s="262"/>
      <c r="D22" s="83"/>
      <c r="E22" s="18"/>
      <c r="F22" s="18"/>
      <c r="I22" s="15"/>
      <c r="J22" s="15"/>
      <c r="K22" s="15"/>
      <c r="M22" s="22"/>
      <c r="N22" s="22"/>
      <c r="O22" s="18"/>
      <c r="P22" s="18"/>
      <c r="Q22" s="18"/>
    </row>
    <row r="23" spans="1:17" s="15" customFormat="1" ht="35.5" customHeight="1" x14ac:dyDescent="0.35">
      <c r="A23" s="36">
        <v>14</v>
      </c>
      <c r="B23" s="263" t="s">
        <v>119</v>
      </c>
      <c r="C23" s="263"/>
      <c r="D23" s="82"/>
      <c r="E23" s="18"/>
      <c r="F23" s="18"/>
      <c r="G23" s="18"/>
      <c r="H23" s="18"/>
      <c r="M23" s="22"/>
      <c r="N23" s="22"/>
      <c r="O23" s="18"/>
      <c r="P23" s="18"/>
      <c r="Q23" s="18"/>
    </row>
    <row r="24" spans="1:17" ht="35.5" customHeight="1" thickBot="1" x14ac:dyDescent="0.4">
      <c r="A24" s="37">
        <v>15</v>
      </c>
      <c r="B24" s="247" t="s">
        <v>120</v>
      </c>
      <c r="C24" s="247"/>
      <c r="D24" s="75"/>
    </row>
    <row r="25" spans="1:17" x14ac:dyDescent="0.35">
      <c r="A25" s="18"/>
      <c r="B25" s="18"/>
      <c r="C25" s="18"/>
      <c r="D25" s="18"/>
    </row>
    <row r="26" spans="1:17" ht="19" thickBot="1" x14ac:dyDescent="0.5">
      <c r="A26" s="248" t="s">
        <v>53</v>
      </c>
      <c r="B26" s="248"/>
      <c r="C26" s="248"/>
      <c r="D26" s="248"/>
    </row>
    <row r="27" spans="1:17" ht="16" thickBot="1" x14ac:dyDescent="0.4">
      <c r="A27" s="264" t="s">
        <v>38</v>
      </c>
      <c r="B27" s="265"/>
      <c r="C27" s="30" t="s">
        <v>54</v>
      </c>
      <c r="D27" s="69" t="s">
        <v>2</v>
      </c>
    </row>
    <row r="28" spans="1:17" x14ac:dyDescent="0.35">
      <c r="A28" s="266" t="s">
        <v>131</v>
      </c>
      <c r="B28" s="267"/>
      <c r="C28" s="67" t="str">
        <f>IF($D$5="","",IF($D$5="No","File C Not Submitted",IF(D7="","",IF(D7=0,"No Broker Warnings",D8/D7))))</f>
        <v/>
      </c>
      <c r="D28" s="125" t="str">
        <f>IF($D$5="No",0,IF(C28="","",IF(AND('630 Timeliness'!$C$4="No",OR($D$17="No",$D$21="No"),C28="No Broker Warnings"),13/6,IF(AND('630 Timeliness'!C4="No",$D$17="Yes",$D$21="Yes",C28="No Broker Warnings"),13/8,IF(AND('630 Timeliness'!$C$4="No",OR($D$17="No",$D$21="No"),C28&gt;=0),13/6*C28,IF(AND('630 Timeliness'!$C$4="No",$D$17="Yes",$D$21="Yes",C28&gt;=0),13/8*C28,IF(AND('630 Timeliness'!$C$4="Yes",OR($D$17="No",$D$21="No"),C28="No Broker Warnings"),10/6,IF(AND('630 Timeliness'!$C$4="Yes",OR($D$17="No",$D$21="No"),C28&gt;=0),10/6*C28,IF(AND('630 Timeliness'!$C$4="Yes",$D$17="Yes",$D$21="Yes",C28="No Broker Warnings"),10/8,IF(AND('630 Timeliness'!$C$4="Yes",$D$17="Yes",$D$21="Yes",C28&gt;=0),10/8*C28,"Error"))))))))))</f>
        <v/>
      </c>
    </row>
    <row r="29" spans="1:17" x14ac:dyDescent="0.35">
      <c r="A29" s="251" t="s">
        <v>39</v>
      </c>
      <c r="B29" s="252"/>
      <c r="C29" s="68" t="str">
        <f>IF($D$5="","",IF($D$5="No","File C Not Submitted",IF(OR(D10="",D11=""),"",1-(D11/D10))))</f>
        <v/>
      </c>
      <c r="D29" s="126" t="str">
        <f>IF($D$5="No",0,IF(C29="","",IF(AND('630 Timeliness'!$C$4="No",OR($D$17="No",$D$21="No")),13/6*C29,IF(AND('630 Timeliness'!$C$4="No",$D$17="Yes",$D$21="Yes"),13/8*C29,IF(AND('630 Timeliness'!$C$4="Yes",OR($D$17="No",$D$21="No")),10/6*C29,IF(AND('630 Timeliness'!$C$4="Yes",$D$17="Yes",$D$21="Yes"),10/8*C29,"Error"))))))</f>
        <v/>
      </c>
    </row>
    <row r="30" spans="1:17" x14ac:dyDescent="0.35">
      <c r="A30" s="251" t="s">
        <v>40</v>
      </c>
      <c r="B30" s="252"/>
      <c r="C30" s="68" t="str">
        <f>IF($D$5="","",IF($D$5="No","File C Not Submitted",IF(OR(D12="",D13=""),"",1-(D13/D12))))</f>
        <v/>
      </c>
      <c r="D30" s="126" t="str">
        <f>IF($D$5="No",0,IF(C30="","",IF(AND('630 Timeliness'!$C$4="No",OR($D$17="No",$D$21="No")),13/6*C30,IF(AND('630 Timeliness'!$C$4="No",$D$17="Yes",$D$21="Yes"),13/8*C30,IF(AND('630 Timeliness'!$C$4="Yes",OR($D$17="No",$D$21="No")),10/6*C30,IF(AND('630 Timeliness'!$C$4="Yes",$D$17="Yes",$D$21="Yes"),10/8*C30,"Error"))))))</f>
        <v/>
      </c>
    </row>
    <row r="31" spans="1:17" s="18" customFormat="1" x14ac:dyDescent="0.35">
      <c r="A31" s="251" t="s">
        <v>41</v>
      </c>
      <c r="B31" s="252"/>
      <c r="C31" s="68" t="str">
        <f>IF($D$5="","",IF($D$5="No","File C Not Submitted",IF(OR(D14="",D15=""),"",1-(D15/D14))))</f>
        <v/>
      </c>
      <c r="D31" s="126" t="str">
        <f>IF($D$5="No",0,IF(C31="","",IF(AND('630 Timeliness'!$C$4="No",OR($D$17="No",$D$21="No")),13/6*C31,IF(AND('630 Timeliness'!$C$4="No",$D$17="Yes",$D$21="Yes"),13/8*C31,IF(AND('630 Timeliness'!$C$4="Yes",OR($D$17="No",$D$21="No")),10/6*C31,IF(AND('630 Timeliness'!$C$4="Yes",$D$17="Yes",$D$21="Yes"),10/8*C31,"Error"))))))</f>
        <v/>
      </c>
      <c r="E31" s="22"/>
      <c r="F31" s="22"/>
    </row>
    <row r="32" spans="1:17" s="18" customFormat="1" x14ac:dyDescent="0.35">
      <c r="A32" s="251" t="s">
        <v>93</v>
      </c>
      <c r="B32" s="252"/>
      <c r="C32" s="68" t="str">
        <f>IF($D$5="","",IF($D$5="No","File C Not Submitted",IF(AND(D17="No",D21="No"),"Questions 10 and 13 cannot both have a 'No' response",IF($D$17="No","Not Applicable",IF(D19="","",IF(D19="Very High",100%,IF(D19="Somewhat High",80%,IF(D19="Moderate",60%,IF(D19="Somewhat Low",40%,IF(D19="Very Low",20%,"Error"))))))))))</f>
        <v/>
      </c>
      <c r="D32" s="126" t="str">
        <f>IF($D$5="No",0,IF(C32="Not Applicable","NA",IF(C32="","",IF(C32="Questions 10 and 13 cannot both have a 'No' response","Error",IF(AND('630 Timeliness'!$C$4="No",$D$21="Yes"),13/8*C32,IF(AND('630 Timeliness'!$C$4="No",$D$21="No"),13/6*C32,IF(AND('630 Timeliness'!$C$4="Yes",$D$21="Yes"),10/8*C32,IF(AND('630 Timeliness'!$C$4="Yes",$D$21="No"),10/6*C32,"Error"))))))))</f>
        <v/>
      </c>
      <c r="E32" s="22"/>
      <c r="F32" s="22"/>
    </row>
    <row r="33" spans="1:6" s="18" customFormat="1" x14ac:dyDescent="0.35">
      <c r="A33" s="251" t="s">
        <v>115</v>
      </c>
      <c r="B33" s="252"/>
      <c r="C33" s="68" t="str">
        <f>IF($D$5="","",IF($D$5="No","File C Not Submitted",IF(AND(D17="No",D21="No"),"Questions 10 and 13 cannot both have a 'No' response",IF($D$17="No","Not Applicable",IF(D20="","",IF(D20="Very High",100%,IF(D20="Somewhat High",80%,IF(D20="Moderate",60%,IF(D20="Somewhat Low",40%,IF(D20="Very Low",20%,"Error"))))))))))</f>
        <v/>
      </c>
      <c r="D33" s="126" t="str">
        <f>IF($D$5="No",0,IF(C33="Not Applicable","NA",IF(C33="","",IF(C33="Questions 10 and 13 cannot both have a 'No' response","Error",IF(AND('630 Timeliness'!$C$4="No",$D$21="Yes"),13/8*C33,IF(AND('630 Timeliness'!$C$4="No",$D$21="No"),13/6*C33,IF(AND('630 Timeliness'!$C$4="Yes",$D$21="Yes"),10/8*C33,IF(AND('630 Timeliness'!$C$4="Yes",$D$21="No"),10/6*C33,"Error"))))))))</f>
        <v/>
      </c>
      <c r="E33" s="22"/>
      <c r="F33" s="22"/>
    </row>
    <row r="34" spans="1:6" s="18" customFormat="1" x14ac:dyDescent="0.35">
      <c r="A34" s="251" t="s">
        <v>94</v>
      </c>
      <c r="B34" s="252"/>
      <c r="C34" s="68" t="str">
        <f>IF($D$5="","",IF($D$5="No","File C Not Submitted",IF(AND(D17="No",D21="No"),"Questions 10 and 13 cannot both have a 'No' response",IF($D$21="No","Not Applicable",IF(D23="","",IF(D23="Very High",100%,IF(D23="Somewhat High",80%,IF(D23="Moderate",60%,IF(D23="Somewhat Low",40%,IF(D23="Very Low",20%,"Error"))))))))))</f>
        <v/>
      </c>
      <c r="D34" s="126" t="str">
        <f>IF($D$5="No",0,IF(C34="Not Applicable","NA",IF(C34="","",IF(C34="Questions 10 and 13 cannot both have a 'No' response","Error",IF(AND('630 Timeliness'!$C$4="No",$D$17="Yes"),13/8*C34,IF(AND('630 Timeliness'!$C$4="No",$D$17="No"),13/6*C34,IF(AND('630 Timeliness'!$C$4="Yes",$D$17="Yes"),10/8*C34,IF(AND('630 Timeliness'!$C$4="Yes",$D$17="No"),10/6*C34,"Error"))))))))</f>
        <v/>
      </c>
      <c r="E34" s="22"/>
      <c r="F34" s="22"/>
    </row>
    <row r="35" spans="1:6" s="18" customFormat="1" ht="15" customHeight="1" thickBot="1" x14ac:dyDescent="0.4">
      <c r="A35" s="249" t="s">
        <v>116</v>
      </c>
      <c r="B35" s="250"/>
      <c r="C35" s="68" t="str">
        <f>IF($D$5="","",IF($D$5="No","File C Not Submitted",IF(AND(D17="No",D21="No"),"Questions 10 and 13 cannot both have a 'No' response",IF($D$21="No","Not Applicable",IF(D24="","",IF(D24="Very High",100%,IF(D24="Somewhat High",80%,IF(D24="Moderate",60%,IF(D24="Somewhat Low",40%,IF(D24="Very Low",20%,"Error"))))))))))</f>
        <v/>
      </c>
      <c r="D35" s="127" t="str">
        <f>IF($D$5="No",0,IF(C35="Not Applicable","NA",IF(C35="","",IF(C35="Questions 10 and 13 cannot both have a 'No' response","Error",IF(AND('630 Timeliness'!$C$4="No",$D$17="Yes"),13/8*C35,IF(AND('630 Timeliness'!$C$4="No",$D$17="No"),13/6*C35,IF(AND('630 Timeliness'!$C$4="Yes",$D$17="Yes"),10/8*C35,IF(AND('630 Timeliness'!$C$4="Yes",$D$17="No"),10/6*C35,"Error"))))))))</f>
        <v/>
      </c>
      <c r="E35" s="22"/>
      <c r="F35" s="22"/>
    </row>
    <row r="36" spans="1:6" ht="19" thickBot="1" x14ac:dyDescent="0.4">
      <c r="A36" s="243" t="s">
        <v>72</v>
      </c>
      <c r="B36" s="244"/>
      <c r="C36" s="245"/>
      <c r="D36" s="128" t="str">
        <f>IF(OR(D28="Error",D29="Error",D30="Error",D31="Error",D32="Error",D33="Error",D34="Error",D35="Error","Error"),"Error",IF(OR(D28="",D29="",D30="",D31="",D32="",D33="",D34="",D35=""),"Input Required",SUM(D28:D35)))</f>
        <v>Input Required</v>
      </c>
    </row>
    <row r="37" spans="1:6" x14ac:dyDescent="0.35">
      <c r="A37" s="1"/>
      <c r="B37" s="15"/>
      <c r="C37" s="15"/>
      <c r="D37" s="15"/>
    </row>
    <row r="38" spans="1:6" x14ac:dyDescent="0.35">
      <c r="B38" s="20"/>
    </row>
    <row r="40" spans="1:6" x14ac:dyDescent="0.35">
      <c r="A40" s="18"/>
      <c r="B40" s="18"/>
      <c r="C40" s="18"/>
      <c r="D40" s="18"/>
    </row>
    <row r="41" spans="1:6" x14ac:dyDescent="0.35">
      <c r="A41" s="18"/>
      <c r="B41" s="18"/>
      <c r="C41" s="18"/>
      <c r="D41" s="18"/>
    </row>
    <row r="42" spans="1:6" x14ac:dyDescent="0.35">
      <c r="A42" s="18"/>
      <c r="B42" s="18"/>
      <c r="C42" s="18"/>
      <c r="D42" s="18"/>
    </row>
    <row r="43" spans="1:6" x14ac:dyDescent="0.35">
      <c r="A43" s="18"/>
      <c r="B43" s="18"/>
      <c r="C43" s="18"/>
      <c r="D43" s="18"/>
    </row>
    <row r="44" spans="1:6" x14ac:dyDescent="0.35">
      <c r="A44" s="18"/>
      <c r="B44" s="18"/>
      <c r="C44" s="18"/>
      <c r="D44" s="18"/>
    </row>
    <row r="45" spans="1:6" x14ac:dyDescent="0.35">
      <c r="A45" s="18"/>
      <c r="B45" s="18"/>
      <c r="C45" s="18"/>
      <c r="D45" s="18"/>
    </row>
    <row r="46" spans="1:6" x14ac:dyDescent="0.35">
      <c r="A46" s="18"/>
      <c r="B46" s="18"/>
      <c r="C46" s="18"/>
      <c r="D46" s="18"/>
    </row>
    <row r="47" spans="1:6" x14ac:dyDescent="0.35">
      <c r="A47" s="18"/>
      <c r="B47" s="18"/>
      <c r="C47" s="18"/>
      <c r="D47" s="18"/>
    </row>
    <row r="48" spans="1:6" x14ac:dyDescent="0.35">
      <c r="B48" s="5"/>
    </row>
  </sheetData>
  <sheetProtection sheet="1" objects="1" scenarios="1"/>
  <mergeCells count="34">
    <mergeCell ref="A16:D16"/>
    <mergeCell ref="B19:C19"/>
    <mergeCell ref="B23:C23"/>
    <mergeCell ref="A31:B31"/>
    <mergeCell ref="A29:B29"/>
    <mergeCell ref="A30:B30"/>
    <mergeCell ref="A27:B27"/>
    <mergeCell ref="A28:B28"/>
    <mergeCell ref="B21:C21"/>
    <mergeCell ref="B22:C22"/>
    <mergeCell ref="B17:C17"/>
    <mergeCell ref="B18:C18"/>
    <mergeCell ref="B15:C15"/>
    <mergeCell ref="A1:D1"/>
    <mergeCell ref="B8:C8"/>
    <mergeCell ref="B10:C10"/>
    <mergeCell ref="B12:C12"/>
    <mergeCell ref="B14:C14"/>
    <mergeCell ref="A4:C4"/>
    <mergeCell ref="B7:C7"/>
    <mergeCell ref="B11:C11"/>
    <mergeCell ref="B13:C13"/>
    <mergeCell ref="B5:C5"/>
    <mergeCell ref="A3:D3"/>
    <mergeCell ref="A9:D9"/>
    <mergeCell ref="B6:C6"/>
    <mergeCell ref="A36:C36"/>
    <mergeCell ref="B20:C20"/>
    <mergeCell ref="B24:C24"/>
    <mergeCell ref="A26:D26"/>
    <mergeCell ref="A35:B35"/>
    <mergeCell ref="A34:B34"/>
    <mergeCell ref="A32:B32"/>
    <mergeCell ref="A33:B33"/>
  </mergeCells>
  <conditionalFormatting sqref="B22">
    <cfRule type="containsText" dxfId="20" priority="11" operator="containsText" text="Complete">
      <formula>NOT(ISERROR(SEARCH("Complete",B22)))</formula>
    </cfRule>
    <cfRule type="containsText" dxfId="19" priority="12" operator="containsText" text="Skip">
      <formula>NOT(ISERROR(SEARCH("Skip",B22)))</formula>
    </cfRule>
  </conditionalFormatting>
  <conditionalFormatting sqref="B6">
    <cfRule type="containsText" dxfId="18" priority="9" operator="containsText" text="Complete">
      <formula>NOT(ISERROR(SEARCH("Complete",B6)))</formula>
    </cfRule>
    <cfRule type="containsText" dxfId="17" priority="10" operator="containsText" text="Skip">
      <formula>NOT(ISERROR(SEARCH("Skip",B6)))</formula>
    </cfRule>
  </conditionalFormatting>
  <conditionalFormatting sqref="B6:C6">
    <cfRule type="containsText" dxfId="16" priority="7" operator="containsText" text="Continue to Question 2">
      <formula>NOT(ISERROR(SEARCH("Continue to Question 2",B6)))</formula>
    </cfRule>
    <cfRule type="containsText" dxfId="15" priority="8" operator="containsText" text="No Further Input Required">
      <formula>NOT(ISERROR(SEARCH("No Further Input Required",B6)))</formula>
    </cfRule>
  </conditionalFormatting>
  <conditionalFormatting sqref="D36">
    <cfRule type="containsText" dxfId="14" priority="4" operator="containsText" text="Error">
      <formula>NOT(ISERROR(SEARCH("Error",D36)))</formula>
    </cfRule>
    <cfRule type="containsText" dxfId="13" priority="5" operator="containsText" text="Input Required">
      <formula>NOT(ISERROR(SEARCH("Input Required",D36)))</formula>
    </cfRule>
  </conditionalFormatting>
  <conditionalFormatting sqref="B18">
    <cfRule type="containsText" dxfId="12" priority="2" operator="containsText" text="Complete">
      <formula>NOT(ISERROR(SEARCH("Complete",B18)))</formula>
    </cfRule>
    <cfRule type="containsText" dxfId="11" priority="3" operator="containsText" text="Skip">
      <formula>NOT(ISERROR(SEARCH("Skip",B18)))</formula>
    </cfRule>
  </conditionalFormatting>
  <conditionalFormatting sqref="D28:D35">
    <cfRule type="containsText" dxfId="10" priority="1" operator="containsText" text="Error">
      <formula>NOT(ISERROR(SEARCH("Error",D28)))</formula>
    </cfRule>
  </conditionalFormatting>
  <dataValidations count="11">
    <dataValidation type="whole" operator="greaterThanOrEqual" allowBlank="1" showInputMessage="1" showErrorMessage="1" error="Value must be greater than or equal to Number of unique Program Activities in File C but not in File B." sqref="D14">
      <formula1>D15</formula1>
    </dataValidation>
    <dataValidation type="whole" allowBlank="1" showInputMessage="1" showErrorMessage="1" error="Value must be less than or equal to Number of unique Program Activities that exist in File C." sqref="D15">
      <formula1>0</formula1>
      <formula2>D14</formula2>
    </dataValidation>
    <dataValidation type="list" operator="greaterThanOrEqual" allowBlank="1" showInputMessage="1" showErrorMessage="1" sqref="D5:D6">
      <formula1>"Yes,No"</formula1>
    </dataValidation>
    <dataValidation type="list" allowBlank="1" showInputMessage="1" showErrorMessage="1" sqref="D21 D17">
      <formula1>"Yes,No"</formula1>
    </dataValidation>
    <dataValidation type="whole" allowBlank="1" showInputMessage="1" showErrorMessage="1" error="Value must be less than or equal to Total number of File C Broker warnings." sqref="D8">
      <formula1>0</formula1>
      <formula2>D7</formula2>
    </dataValidation>
    <dataValidation type="whole" allowBlank="1" showInputMessage="1" showErrorMessage="1" error="Value must be less than or equal to Number of unique TAS that exist in File C." sqref="D11">
      <formula1>0</formula1>
      <formula2>D10</formula2>
    </dataValidation>
    <dataValidation type="whole" allowBlank="1" showInputMessage="1" showErrorMessage="1" error="Value must be less than or equal to Number of unique Object Classes that exist in File C." sqref="D13">
      <formula1>0</formula1>
      <formula2>D12</formula2>
    </dataValidation>
    <dataValidation type="list" allowBlank="1" showInputMessage="1" showErrorMessage="1" sqref="D19:D20 D23:D24">
      <formula1>"Very High,Somewhat High,Moderate,Somewhat Low,Very Low"</formula1>
    </dataValidation>
    <dataValidation type="whole" operator="greaterThanOrEqual" allowBlank="1" showInputMessage="1" showErrorMessage="1" error="Value must be greater than or equal to Number of File C Broker warnings that have been addressed." sqref="D7">
      <formula1>D8</formula1>
    </dataValidation>
    <dataValidation type="whole" operator="greaterThanOrEqual" allowBlank="1" showInputMessage="1" showErrorMessage="1" error="Value must be greater than or equal to Number of unique TAS in File C but not in File B." sqref="D10">
      <formula1>D11</formula1>
    </dataValidation>
    <dataValidation type="whole" operator="greaterThanOrEqual" allowBlank="1" showInputMessage="1" showErrorMessage="1" error="Value must be greater than or equal to Number of unique Object Classes in File C but not in File B." sqref="D12">
      <formula1>D13</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sqref="A1:D1"/>
    </sheetView>
  </sheetViews>
  <sheetFormatPr defaultColWidth="9.1796875" defaultRowHeight="14.5" x14ac:dyDescent="0.35"/>
  <cols>
    <col min="1" max="1" width="5.81640625" style="4" customWidth="1"/>
    <col min="2" max="2" width="36.1796875" style="4" customWidth="1"/>
    <col min="3" max="3" width="32.54296875" style="4" customWidth="1"/>
    <col min="4" max="4" width="18.54296875" style="4" bestFit="1" customWidth="1"/>
    <col min="5" max="5" width="35.54296875" style="4" customWidth="1"/>
    <col min="6" max="6" width="30.54296875" style="4" customWidth="1"/>
    <col min="7" max="7" width="11.453125" style="18" customWidth="1"/>
    <col min="8" max="8" width="35.81640625" style="18" customWidth="1"/>
    <col min="9" max="9" width="12.1796875" style="4" bestFit="1" customWidth="1"/>
    <col min="10" max="16384" width="9.1796875" style="4"/>
  </cols>
  <sheetData>
    <row r="1" spans="1:8" ht="20.149999999999999" customHeight="1" x14ac:dyDescent="0.45">
      <c r="A1" s="253" t="s">
        <v>138</v>
      </c>
      <c r="B1" s="253"/>
      <c r="C1" s="253"/>
      <c r="D1" s="253"/>
      <c r="E1" s="21"/>
      <c r="F1" s="21"/>
      <c r="G1" s="21"/>
      <c r="H1" s="4"/>
    </row>
    <row r="2" spans="1:8" ht="17.5" customHeight="1" x14ac:dyDescent="0.45">
      <c r="A2" s="17"/>
      <c r="B2" s="17"/>
      <c r="C2" s="17"/>
      <c r="D2" s="17"/>
    </row>
    <row r="3" spans="1:8" s="19" customFormat="1" ht="17.5" customHeight="1" x14ac:dyDescent="0.45">
      <c r="B3" s="279" t="s">
        <v>100</v>
      </c>
      <c r="C3" s="279"/>
      <c r="D3" s="70"/>
    </row>
    <row r="4" spans="1:8" ht="17.5" customHeight="1" thickBot="1" x14ac:dyDescent="0.5">
      <c r="A4" s="18"/>
      <c r="B4" s="47" t="s">
        <v>101</v>
      </c>
      <c r="C4" s="56"/>
      <c r="D4" s="70"/>
      <c r="E4" s="18"/>
      <c r="G4" s="4"/>
      <c r="H4" s="4"/>
    </row>
    <row r="5" spans="1:8" ht="40" customHeight="1" thickBot="1" x14ac:dyDescent="0.5">
      <c r="A5" s="48"/>
      <c r="B5" s="271" t="str">
        <f>IF(C4="","",IF(C4="File C","Complete Sections A and C below.
Do not enter any information in Section B.","Complete Sections B and C below.
Do not enter any information in Section A."))</f>
        <v/>
      </c>
      <c r="C5" s="272"/>
      <c r="D5" s="70"/>
      <c r="E5" s="18"/>
      <c r="G5" s="4"/>
      <c r="H5" s="4"/>
    </row>
    <row r="6" spans="1:8" ht="17.5" customHeight="1" x14ac:dyDescent="0.45">
      <c r="A6" s="70"/>
      <c r="B6" s="76"/>
      <c r="C6" s="70"/>
      <c r="D6" s="70"/>
      <c r="G6" s="4"/>
      <c r="H6" s="4"/>
    </row>
    <row r="7" spans="1:8" s="19" customFormat="1" ht="19.5" customHeight="1" thickBot="1" x14ac:dyDescent="0.4">
      <c r="A7" s="270" t="s">
        <v>73</v>
      </c>
      <c r="B7" s="270"/>
      <c r="C7" s="270"/>
      <c r="D7" s="270"/>
    </row>
    <row r="8" spans="1:8" ht="38.5" customHeight="1" x14ac:dyDescent="0.35">
      <c r="A8" s="255" t="s">
        <v>95</v>
      </c>
      <c r="B8" s="256"/>
      <c r="C8" s="256"/>
      <c r="D8" s="71" t="s">
        <v>73</v>
      </c>
      <c r="E8" s="18"/>
      <c r="G8" s="4"/>
      <c r="H8" s="4"/>
    </row>
    <row r="9" spans="1:8" s="18" customFormat="1" ht="45" customHeight="1" x14ac:dyDescent="0.35">
      <c r="A9" s="273" t="s">
        <v>103</v>
      </c>
      <c r="B9" s="274"/>
      <c r="C9" s="274"/>
      <c r="D9" s="275"/>
    </row>
    <row r="10" spans="1:8" s="18" customFormat="1" ht="17.5" customHeight="1" x14ac:dyDescent="0.35">
      <c r="A10" s="36">
        <v>1</v>
      </c>
      <c r="B10" s="269" t="s">
        <v>135</v>
      </c>
      <c r="C10" s="269"/>
      <c r="D10" s="72"/>
    </row>
    <row r="11" spans="1:8" ht="17.5" customHeight="1" x14ac:dyDescent="0.35">
      <c r="A11" s="36">
        <v>2</v>
      </c>
      <c r="B11" s="269" t="s">
        <v>96</v>
      </c>
      <c r="C11" s="269"/>
      <c r="D11" s="42"/>
      <c r="G11" s="4"/>
      <c r="H11" s="4"/>
    </row>
    <row r="12" spans="1:8" ht="17.5" customHeight="1" x14ac:dyDescent="0.35">
      <c r="A12" s="36">
        <v>3</v>
      </c>
      <c r="B12" s="269" t="s">
        <v>97</v>
      </c>
      <c r="C12" s="269"/>
      <c r="D12" s="42"/>
      <c r="G12" s="4"/>
      <c r="H12" s="4"/>
    </row>
    <row r="13" spans="1:8" ht="17.5" customHeight="1" x14ac:dyDescent="0.35">
      <c r="A13" s="36">
        <v>4</v>
      </c>
      <c r="B13" s="269" t="s">
        <v>117</v>
      </c>
      <c r="C13" s="269"/>
      <c r="D13" s="72"/>
      <c r="E13" s="22"/>
      <c r="G13" s="4"/>
      <c r="H13" s="4"/>
    </row>
    <row r="14" spans="1:8" ht="17.5" customHeight="1" x14ac:dyDescent="0.35">
      <c r="A14" s="36">
        <v>5</v>
      </c>
      <c r="B14" s="269" t="s">
        <v>98</v>
      </c>
      <c r="C14" s="269"/>
      <c r="D14" s="42"/>
      <c r="E14" s="31"/>
      <c r="G14" s="4"/>
      <c r="H14" s="4"/>
    </row>
    <row r="15" spans="1:8" s="18" customFormat="1" ht="17.5" customHeight="1" x14ac:dyDescent="0.35">
      <c r="A15" s="36">
        <v>6</v>
      </c>
      <c r="B15" s="269" t="s">
        <v>99</v>
      </c>
      <c r="C15" s="269"/>
      <c r="D15" s="42"/>
      <c r="E15" s="31"/>
    </row>
    <row r="16" spans="1:8" ht="45" customHeight="1" x14ac:dyDescent="0.35">
      <c r="A16" s="276" t="s">
        <v>102</v>
      </c>
      <c r="B16" s="277"/>
      <c r="C16" s="277"/>
      <c r="D16" s="278"/>
      <c r="G16" s="4"/>
      <c r="H16" s="4"/>
    </row>
    <row r="17" spans="1:6" s="18" customFormat="1" ht="17.25" customHeight="1" x14ac:dyDescent="0.35">
      <c r="A17" s="36">
        <v>7</v>
      </c>
      <c r="B17" s="269" t="s">
        <v>135</v>
      </c>
      <c r="C17" s="269"/>
      <c r="D17" s="72"/>
    </row>
    <row r="18" spans="1:6" ht="17.5" customHeight="1" x14ac:dyDescent="0.35">
      <c r="A18" s="36">
        <v>8</v>
      </c>
      <c r="B18" s="269" t="s">
        <v>104</v>
      </c>
      <c r="C18" s="269"/>
      <c r="D18" s="42"/>
      <c r="E18" s="18"/>
      <c r="F18" s="18"/>
    </row>
    <row r="19" spans="1:6" ht="17.5" customHeight="1" x14ac:dyDescent="0.35">
      <c r="A19" s="36">
        <v>9</v>
      </c>
      <c r="B19" s="269" t="s">
        <v>105</v>
      </c>
      <c r="C19" s="269"/>
      <c r="D19" s="42"/>
    </row>
    <row r="20" spans="1:6" ht="17.5" customHeight="1" x14ac:dyDescent="0.35">
      <c r="A20" s="36">
        <v>10</v>
      </c>
      <c r="B20" s="269" t="s">
        <v>117</v>
      </c>
      <c r="C20" s="269"/>
      <c r="D20" s="72"/>
    </row>
    <row r="21" spans="1:6" ht="17.5" customHeight="1" x14ac:dyDescent="0.35">
      <c r="A21" s="36">
        <v>11</v>
      </c>
      <c r="B21" s="269" t="s">
        <v>106</v>
      </c>
      <c r="C21" s="269"/>
      <c r="D21" s="42"/>
    </row>
    <row r="22" spans="1:6" ht="17.25" customHeight="1" x14ac:dyDescent="0.35">
      <c r="A22" s="36">
        <v>12</v>
      </c>
      <c r="B22" s="269" t="s">
        <v>107</v>
      </c>
      <c r="C22" s="269"/>
      <c r="D22" s="42"/>
    </row>
    <row r="23" spans="1:6" ht="52.5" customHeight="1" x14ac:dyDescent="0.35">
      <c r="A23" s="284" t="s">
        <v>108</v>
      </c>
      <c r="B23" s="285"/>
      <c r="C23" s="285"/>
      <c r="D23" s="286"/>
    </row>
    <row r="24" spans="1:6" ht="52.5" customHeight="1" thickBot="1" x14ac:dyDescent="0.4">
      <c r="A24" s="37">
        <v>13</v>
      </c>
      <c r="B24" s="247" t="s">
        <v>43</v>
      </c>
      <c r="C24" s="247"/>
      <c r="D24" s="73"/>
    </row>
    <row r="25" spans="1:6" ht="18.5" x14ac:dyDescent="0.45">
      <c r="A25" s="17"/>
      <c r="B25" s="17"/>
      <c r="C25" s="17"/>
      <c r="D25" s="17"/>
    </row>
    <row r="26" spans="1:6" ht="19" thickBot="1" x14ac:dyDescent="0.4">
      <c r="A26" s="242" t="s">
        <v>53</v>
      </c>
      <c r="B26" s="242"/>
      <c r="C26" s="242"/>
      <c r="D26" s="242"/>
    </row>
    <row r="27" spans="1:6" ht="16" thickBot="1" x14ac:dyDescent="0.4">
      <c r="A27" s="264" t="s">
        <v>38</v>
      </c>
      <c r="B27" s="265"/>
      <c r="C27" s="30" t="s">
        <v>54</v>
      </c>
      <c r="D27" s="79" t="s">
        <v>2</v>
      </c>
      <c r="E27" s="18"/>
    </row>
    <row r="28" spans="1:6" s="18" customFormat="1" x14ac:dyDescent="0.35">
      <c r="A28" s="293" t="s">
        <v>69</v>
      </c>
      <c r="B28" s="294"/>
      <c r="C28" s="294"/>
      <c r="D28" s="295"/>
      <c r="E28" s="4"/>
    </row>
    <row r="29" spans="1:6" x14ac:dyDescent="0.35">
      <c r="A29" s="282" t="s">
        <v>109</v>
      </c>
      <c r="B29" s="283"/>
      <c r="C29" s="134" t="str">
        <f>IF($C$4="","",IF($C$4="File C",IF($D$10="No","No Procurement Awards Exist",IF(OR(D11="",D12=""),"",D12/D11)),"Not Applicable"))</f>
        <v/>
      </c>
      <c r="D29" s="80" t="str">
        <f>IF(C29="","",IF(C29="Not Applicable","NA",IF(C29="No Procurement Awards Exist","NA",IF(AND('630 Timeliness'!$C$4="No",$D$24="Not applicable",$D$13="Yes"),C29*9/2,IF(AND('630 Timeliness'!$C$4="No",$D$24="Not applicable",$D$13="No"),C29*9,IF(AND('630 Timeliness'!$C$4="Yes",$D$24="Not applicable",$D$13="Yes"),C29*7/2,IF(AND('630 Timeliness'!$C$4="Yes",$D$24="Not applicable",$D$13="No"),C29*7,IF(AND('630 Timeliness'!$C$4="No",$D$13="Yes",OR($D$24="Yes",$D$24="No")),C29*9/3,IF(AND('630 Timeliness'!$C$4="No",$D$13="No",OR($D$24="Yes",$D$24="No")),C29*9/2,IF(AND('630 Timeliness'!$C$4="Yes",$D$13="Yes",OR($D$24="Yes",$D$24="No")),C29*7/3,IF(AND('630 Timeliness'!$C$4="Yes",$D$13="No",OR($D$24="Yes",$D$24="No")),C29*7/2,"Error")))))))))))</f>
        <v/>
      </c>
    </row>
    <row r="30" spans="1:6" ht="15" customHeight="1" x14ac:dyDescent="0.35">
      <c r="A30" s="282" t="s">
        <v>111</v>
      </c>
      <c r="B30" s="283"/>
      <c r="C30" s="134" t="str">
        <f>IF($C$4="","",IF($C$4="File C",IF($D$13="No","No Financial Assistance Awards Exist",IF(OR(D15="",D14=""),"",D15/D14)),"Not Applicable"))</f>
        <v/>
      </c>
      <c r="D30" s="80" t="str">
        <f>IF(C30="","",IF(C30="Not Applicable","NA",IF(C30="No Financial Assistance Awards Exist","NA",IF(AND('630 Timeliness'!$C$4="No",$D$24="Not applicable",$D$10="Yes"),C30*9/2,IF(AND('630 Timeliness'!$C$4="No",$D$24="Not applicable",$D$10="No"),C30*9,IF(AND('630 Timeliness'!$C$4="Yes",$D$24="Not applicable",$D$10="Yes"),C30*7/2,IF(AND('630 Timeliness'!$C$4="Yes",$D$24="Not applicable",$D$10="No"),C30*7,IF(AND('630 Timeliness'!$C$4="No",$D$10="Yes",OR($D$24="Yes",$D$24="No")),C30*9/3,IF(AND('630 Timeliness'!$C$4="No",$D$10="No",OR($D$24="Yes",$D$24="No")),C30*9/2,IF(AND('630 Timeliness'!$C$4="Yes",$D$10="Yes",OR($D$24="Yes",$D$24="No")),C30*7/3,IF(AND('630 Timeliness'!$C$4="Yes",$D$10="No",OR($D$24="Yes",$D$24="No")),C30*7/2,"Error")))))))))))</f>
        <v/>
      </c>
      <c r="E30" s="18"/>
    </row>
    <row r="31" spans="1:6" x14ac:dyDescent="0.35">
      <c r="A31" s="290" t="s">
        <v>70</v>
      </c>
      <c r="B31" s="291"/>
      <c r="C31" s="291"/>
      <c r="D31" s="292"/>
    </row>
    <row r="32" spans="1:6" x14ac:dyDescent="0.35">
      <c r="A32" s="282" t="s">
        <v>110</v>
      </c>
      <c r="B32" s="283"/>
      <c r="C32" s="134" t="str">
        <f>IF($C$4="","",IF($C$4="Files D1/D2",IF($D$17="No","No Procurement Awards Exist",IF(OR(D18="",D19=""),"",D19/D18)),"Not Applicable"))</f>
        <v/>
      </c>
      <c r="D32" s="80" t="str">
        <f>IF(C32="","",IF(C32="Not Applicable","NA",IF(C32="No Procurement Awards Exist","NA",IF(AND('630 Timeliness'!$C$4="No",$D$24="Not applicable",$D$20="Yes"),C32*9/2,IF(AND('630 Timeliness'!$C$4="No",$D$24="Not applicable",$D$20="No"),C32*9,IF(AND('630 Timeliness'!$C$4="Yes",$D$24="Not applicable",$D$20="Yes"),C32*7/2,IF(AND('630 Timeliness'!$C$4="Yes",$D$24="Not applicable",$D$20="No"),C32*7,IF(AND('630 Timeliness'!$C$4="No",$D$20="Yes",OR($D$24="Yes",$D$24="No")),C32*9/3,IF(AND('630 Timeliness'!$C$4="No",$D$20="No",OR($D$24="Yes",$D$24="No")),C32*9/2,IF(AND('630 Timeliness'!$C$4="Yes",$D$20="Yes",OR($D$24="Yes",$D$24="No")),C32*7/3,IF(AND('630 Timeliness'!$C$4="Yes",$D$20="No",OR($D$24="Yes",$D$24="No")),C32*7/2,"Error")))))))))))</f>
        <v/>
      </c>
    </row>
    <row r="33" spans="1:4" x14ac:dyDescent="0.35">
      <c r="A33" s="282" t="s">
        <v>112</v>
      </c>
      <c r="B33" s="283"/>
      <c r="C33" s="134" t="str">
        <f>IF($C$4="","",IF($C$4="Files D1/D2",IF($D$20="No","No Financial Assistance Awards Exist",IF(OR(D21="",D22=""),"",D22/D21)),"Not Applicable"))</f>
        <v/>
      </c>
      <c r="D33" s="80" t="str">
        <f>IF(C33="","",IF(C33="Not Applicable","NA",IF(C33="No Financial Assistance Awards Exist","NA",IF(AND('630 Timeliness'!$C$4="No",$D$24="Not applicable",$D$17="Yes"),C33*9/2,IF(AND('630 Timeliness'!$C$4="No",$D$24="Not applicable",$D$17="No"),C33*9,IF(AND('630 Timeliness'!$C$4="Yes",$D$24="Not applicable",$D$17="Yes"),C33*7/2,IF(AND('630 Timeliness'!$C$4="Yes",$D$24="Not applicable",$D$17="No"),C33*7,IF(AND('630 Timeliness'!$C$4="No",$D$17="Yes",OR($D$24="Yes",$D$24="No")),C33*9/3,IF(AND('630 Timeliness'!$C$4="No",$D$17="No",OR($D$24="Yes",$D$24="No")),C33*9/2,IF(AND('630 Timeliness'!$C$4="Yes",$D$17="Yes",OR($D$24="Yes",$D$24="No")),C33*7/3,IF(AND('630 Timeliness'!$C$4="Yes",$D$17="No",OR($D$24="Yes",$D$24="No")),C33*7/2,"Error")))))))))))</f>
        <v/>
      </c>
    </row>
    <row r="34" spans="1:4" x14ac:dyDescent="0.35">
      <c r="A34" s="296" t="s">
        <v>113</v>
      </c>
      <c r="B34" s="297"/>
      <c r="C34" s="297"/>
      <c r="D34" s="298"/>
    </row>
    <row r="35" spans="1:4" ht="15" thickBot="1" x14ac:dyDescent="0.4">
      <c r="A35" s="280" t="s">
        <v>91</v>
      </c>
      <c r="B35" s="281"/>
      <c r="C35" s="78"/>
      <c r="D35" s="77" t="str">
        <f>IF($D$24="","",IF($D$24="No",0,IF($D$24="Not Applicable","NA",IF(AND($D$24="Yes",'630 Timeliness'!$C$4="No",C4="File C",D10="Yes",D13="Yes"),9/3,IF(AND($D$24="Yes",'630 Timeliness'!$C$4="Yes",C4="File C",D10="Yes",D13="Yes"),7/3,IF(AND($D$24="Yes",'630 Timeliness'!$C$4="No",C4="File C",D10="Yes",D13="No"),9/2,IF(AND($D$24="Yes",'630 Timeliness'!$C$4="Yes",C4="File C",D10="Yes",D13="No"),7/2,IF(AND($D$24="Yes",'630 Timeliness'!$C$4="No",C4="File C",D10="No",D13="Yes"),9/2,IF(AND($D$24="Yes",'630 Timeliness'!$C$4="Yes",C4="File C",D10="No",D13="Yes"),7/2,IF(AND($D$24="Yes",'630 Timeliness'!$C$4="No",C4="Files D1/D2",D17="Yes",D20="Yes"),9/3,IF(AND($D$24="Yes",'630 Timeliness'!$C$4="Yes",C4="Files D1/D2",D17="Yes",D20="Yes"),7/3,IF(AND($D$24="Yes",'630 Timeliness'!$C$4="No",C4="Files D1/D2",D17="Yes",D20="No"),9/2,IF(AND($D$24="Yes",'630 Timeliness'!$C$4="Yes",C4="Files D1/D2",D17="Yes",D20="No"),7/2,IF(AND($D$24="Yes",'630 Timeliness'!$C$4="No",C4="Files D1/D2",D17="No",D20="Yes"),9/2,IF(AND($D$24="Yes",'630 Timeliness'!$C$4="Yes",C4="Files D1/D2",D17="No",D20="Yes"),7/2,"Error")))))))))))))))</f>
        <v/>
      </c>
    </row>
    <row r="36" spans="1:4" ht="24.75" customHeight="1" thickBot="1" x14ac:dyDescent="0.4">
      <c r="A36" s="287" t="s">
        <v>72</v>
      </c>
      <c r="B36" s="288"/>
      <c r="C36" s="289"/>
      <c r="D36" s="128" t="str">
        <f>IF(OR(D29="Error",D30="Error",D32="Error",D33="Error",D35="Error"),"Error",IF(OR(D29="",D30="",D32="",D33="",D35=""),"Input Required",SUM(D29:D35)))</f>
        <v>Input Required</v>
      </c>
    </row>
    <row r="37" spans="1:4" x14ac:dyDescent="0.35">
      <c r="A37" s="18"/>
      <c r="B37" s="18"/>
      <c r="C37" s="18"/>
      <c r="D37" s="18"/>
    </row>
    <row r="38" spans="1:4" x14ac:dyDescent="0.35">
      <c r="A38" s="18"/>
      <c r="B38" s="18"/>
      <c r="C38" s="18"/>
      <c r="D38" s="18"/>
    </row>
    <row r="39" spans="1:4" x14ac:dyDescent="0.35">
      <c r="A39" s="18"/>
      <c r="B39" s="18"/>
      <c r="C39" s="18"/>
      <c r="D39" s="18"/>
    </row>
    <row r="40" spans="1:4" x14ac:dyDescent="0.35">
      <c r="A40" s="18"/>
      <c r="B40" s="18"/>
      <c r="C40" s="18"/>
      <c r="D40" s="18"/>
    </row>
    <row r="42" spans="1:4" x14ac:dyDescent="0.35">
      <c r="A42" s="18"/>
      <c r="B42" s="18"/>
      <c r="C42" s="18"/>
      <c r="D42" s="18"/>
    </row>
    <row r="43" spans="1:4" x14ac:dyDescent="0.35">
      <c r="A43" s="18"/>
      <c r="B43" s="18"/>
      <c r="C43" s="18"/>
      <c r="D43" s="18"/>
    </row>
    <row r="44" spans="1:4" x14ac:dyDescent="0.35">
      <c r="A44" s="18"/>
      <c r="B44" s="18"/>
      <c r="C44" s="18"/>
      <c r="D44" s="18"/>
    </row>
  </sheetData>
  <sheetProtection sheet="1" objects="1" scenarios="1"/>
  <mergeCells count="32">
    <mergeCell ref="A36:C36"/>
    <mergeCell ref="A32:B32"/>
    <mergeCell ref="A27:B27"/>
    <mergeCell ref="A29:B29"/>
    <mergeCell ref="A30:B30"/>
    <mergeCell ref="A31:D31"/>
    <mergeCell ref="A28:D28"/>
    <mergeCell ref="A34:D34"/>
    <mergeCell ref="A26:D26"/>
    <mergeCell ref="B24:C24"/>
    <mergeCell ref="B18:C18"/>
    <mergeCell ref="A35:B35"/>
    <mergeCell ref="A33:B33"/>
    <mergeCell ref="A23:D23"/>
    <mergeCell ref="B22:C22"/>
    <mergeCell ref="B21:C21"/>
    <mergeCell ref="B20:C20"/>
    <mergeCell ref="A1:D1"/>
    <mergeCell ref="B11:C11"/>
    <mergeCell ref="A7:D7"/>
    <mergeCell ref="B13:C13"/>
    <mergeCell ref="B19:C19"/>
    <mergeCell ref="B12:C12"/>
    <mergeCell ref="B14:C14"/>
    <mergeCell ref="B15:C15"/>
    <mergeCell ref="B5:C5"/>
    <mergeCell ref="A9:D9"/>
    <mergeCell ref="A16:D16"/>
    <mergeCell ref="B3:C3"/>
    <mergeCell ref="A8:C8"/>
    <mergeCell ref="B10:C10"/>
    <mergeCell ref="B17:C17"/>
  </mergeCells>
  <conditionalFormatting sqref="B5:C5">
    <cfRule type="containsText" dxfId="9" priority="3" operator="containsText" text="Complete Sections A and C below.">
      <formula>NOT(ISERROR(SEARCH("Complete Sections A and C below.",B5)))</formula>
    </cfRule>
    <cfRule type="containsText" dxfId="8" priority="5" operator="containsText" text="Complete Sections B and C below.">
      <formula>NOT(ISERROR(SEARCH("Complete Sections B and C below.",B5)))</formula>
    </cfRule>
    <cfRule type="containsText" dxfId="7" priority="6" operator="containsText" text="Complete Section A below.">
      <formula>NOT(ISERROR(SEARCH("Complete Section A below.",B5)))</formula>
    </cfRule>
    <cfRule type="containsText" dxfId="6" priority="7" operator="containsText" text="Complete Section B below.">
      <formula>NOT(ISERROR(SEARCH("Complete Section B below.",B5)))</formula>
    </cfRule>
  </conditionalFormatting>
  <conditionalFormatting sqref="D36">
    <cfRule type="containsText" dxfId="5" priority="1" operator="containsText" text="Error">
      <formula>NOT(ISERROR(SEARCH("Error",D36)))</formula>
    </cfRule>
    <cfRule type="containsText" dxfId="4" priority="2" operator="containsText" text="Input Required">
      <formula>NOT(ISERROR(SEARCH("Input Required",D36)))</formula>
    </cfRule>
  </conditionalFormatting>
  <dataValidations count="12">
    <dataValidation type="whole" operator="greaterThanOrEqual" allowBlank="1" showInputMessage="1" showErrorMessage="1" error="Value must be greater than or equal to Number of FAIN sample units in File D2 traced to File C." sqref="D21">
      <formula1>D22</formula1>
    </dataValidation>
    <dataValidation type="list" allowBlank="1" showInputMessage="1" showErrorMessage="1" sqref="D24">
      <formula1>"Yes,No,Not Applicable"</formula1>
    </dataValidation>
    <dataValidation type="list" allowBlank="1" showInputMessage="1" showErrorMessage="1" sqref="C4">
      <formula1>"File C,Files D1/D2"</formula1>
    </dataValidation>
    <dataValidation type="list" allowBlank="1" showInputMessage="1" showErrorMessage="1" sqref="D13 D20 D10 D17">
      <formula1>"Yes,No"</formula1>
    </dataValidation>
    <dataValidation type="list" operator="greaterThanOrEqual" allowBlank="1" showInputMessage="1" showErrorMessage="1" sqref="D13 D20 D10 D17">
      <formula1>"Yes,No"</formula1>
    </dataValidation>
    <dataValidation type="whole" allowBlank="1" showInputMessage="1" showErrorMessage="1" error="Value must be less than or equal to Number of FAIN sample units in File D2." sqref="D22">
      <formula1>0</formula1>
      <formula2>D21</formula2>
    </dataValidation>
    <dataValidation type="whole" operator="greaterThanOrEqual" allowBlank="1" showInputMessage="1" showErrorMessage="1" error="Value must be greater than or equal to Number of PIID sample units in File D1 traced to File C." sqref="D18">
      <formula1>D19</formula1>
    </dataValidation>
    <dataValidation type="whole" allowBlank="1" showInputMessage="1" showErrorMessage="1" error="Value must be less than or equal to Number of PIID sample units in File C." sqref="D12">
      <formula1>0</formula1>
      <formula2>D11</formula2>
    </dataValidation>
    <dataValidation type="whole" allowBlank="1" showInputMessage="1" showErrorMessage="1" error="Value must be less than or equal to Number of FAIN sample units in File C." sqref="D15">
      <formula1>0</formula1>
      <formula2>D14</formula2>
    </dataValidation>
    <dataValidation type="whole" operator="greaterThanOrEqual" allowBlank="1" showInputMessage="1" showErrorMessage="1" error="Value must be greater than or equal to Number of PIID sample units in File C traced to File D1." sqref="D11">
      <formula1>D12</formula1>
    </dataValidation>
    <dataValidation type="whole" operator="greaterThanOrEqual" allowBlank="1" showInputMessage="1" showErrorMessage="1" error="Value must be greater than or equal to Number of FAIN sample units in File C traced to File D2." sqref="D14">
      <formula1>D15</formula1>
    </dataValidation>
    <dataValidation type="whole" allowBlank="1" showInputMessage="1" showErrorMessage="1" error="Value must be less than or equal to Number of PIID sample units in File D1." sqref="D19">
      <formula1>0</formula1>
      <formula2>D18</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sqref="A1:D1"/>
    </sheetView>
  </sheetViews>
  <sheetFormatPr defaultColWidth="9.1796875" defaultRowHeight="14.5" x14ac:dyDescent="0.35"/>
  <cols>
    <col min="1" max="1" width="13.81640625" style="18" customWidth="1"/>
    <col min="2" max="2" width="15.453125" style="18" customWidth="1"/>
    <col min="3" max="3" width="16.54296875" style="18" customWidth="1"/>
    <col min="4" max="4" width="18.453125" style="18" customWidth="1"/>
    <col min="5" max="5" width="19.81640625" style="18" customWidth="1"/>
    <col min="6" max="16384" width="9.1796875" style="18"/>
  </cols>
  <sheetData>
    <row r="1" spans="1:5" ht="20.149999999999999" customHeight="1" x14ac:dyDescent="0.35">
      <c r="A1" s="195" t="s">
        <v>77</v>
      </c>
      <c r="B1" s="195"/>
      <c r="C1" s="195"/>
      <c r="D1" s="195"/>
      <c r="E1" s="45"/>
    </row>
    <row r="3" spans="1:5" s="19" customFormat="1" ht="34.4" customHeight="1" thickBot="1" x14ac:dyDescent="0.4">
      <c r="A3" s="270" t="s">
        <v>76</v>
      </c>
      <c r="B3" s="270"/>
      <c r="C3" s="270"/>
      <c r="D3" s="270"/>
    </row>
    <row r="4" spans="1:5" ht="53.25" customHeight="1" thickBot="1" x14ac:dyDescent="0.4">
      <c r="A4" s="301" t="s">
        <v>90</v>
      </c>
      <c r="B4" s="302"/>
      <c r="C4" s="302"/>
      <c r="D4" s="302"/>
    </row>
    <row r="5" spans="1:5" ht="37.5" customHeight="1" x14ac:dyDescent="0.35">
      <c r="A5" s="299" t="s">
        <v>5</v>
      </c>
      <c r="B5" s="152" t="s">
        <v>73</v>
      </c>
      <c r="C5" s="153" t="s">
        <v>64</v>
      </c>
      <c r="D5" s="154" t="s">
        <v>2</v>
      </c>
    </row>
    <row r="6" spans="1:5" ht="33" customHeight="1" thickBot="1" x14ac:dyDescent="0.4">
      <c r="A6" s="300"/>
      <c r="B6" s="155" t="s">
        <v>58</v>
      </c>
      <c r="C6" s="156" t="s">
        <v>133</v>
      </c>
      <c r="D6" s="157" t="s">
        <v>132</v>
      </c>
    </row>
    <row r="7" spans="1:5" ht="25" customHeight="1" x14ac:dyDescent="0.35">
      <c r="A7" s="148" t="s">
        <v>0</v>
      </c>
      <c r="B7" s="149"/>
      <c r="C7" s="150" t="str">
        <f>IF(1-B7&lt;0,"Error",IF(B7="","",1-B7))</f>
        <v/>
      </c>
      <c r="D7" s="151" t="str">
        <f>IF(C7="Error","Error",IF(C7="","",((C7*15))))</f>
        <v/>
      </c>
    </row>
    <row r="8" spans="1:5" ht="25" customHeight="1" x14ac:dyDescent="0.35">
      <c r="A8" s="129" t="s">
        <v>1</v>
      </c>
      <c r="B8" s="62"/>
      <c r="C8" s="63" t="str">
        <f t="shared" ref="C8:C9" si="0">IF(1-B8&lt;0,"Error",IF(B8="","",1-B8))</f>
        <v/>
      </c>
      <c r="D8" s="146" t="str">
        <f>IF(C8="Error","Error",IF(C8="","",((C8*30))))</f>
        <v/>
      </c>
    </row>
    <row r="9" spans="1:5" ht="25" customHeight="1" thickBot="1" x14ac:dyDescent="0.4">
      <c r="A9" s="130" t="s">
        <v>3</v>
      </c>
      <c r="B9" s="132"/>
      <c r="C9" s="131" t="str">
        <f t="shared" si="0"/>
        <v/>
      </c>
      <c r="D9" s="133" t="str">
        <f t="shared" ref="D9" si="1">IF(C9="Error","Error",IF(C9="","",((C9*15))))</f>
        <v/>
      </c>
    </row>
  </sheetData>
  <sheetProtection sheet="1" objects="1" scenarios="1"/>
  <mergeCells count="4">
    <mergeCell ref="A5:A6"/>
    <mergeCell ref="A4:D4"/>
    <mergeCell ref="A3:D3"/>
    <mergeCell ref="A1:D1"/>
  </mergeCells>
  <conditionalFormatting sqref="D7:D9">
    <cfRule type="containsText" dxfId="3" priority="1" operator="containsText" text="Error">
      <formula>NOT(ISERROR(SEARCH("Error",D7)))</formula>
    </cfRule>
    <cfRule type="containsText" dxfId="2" priority="2" operator="containsText" text="Input Required">
      <formula>NOT(ISERROR(SEARCH("Input Required",D7)))</formula>
    </cfRule>
  </conditionalFormatting>
  <dataValidations count="1">
    <dataValidation type="decimal" allowBlank="1" showInputMessage="1" showErrorMessage="1" error="Must be a numeral no less than 0 and no greater than 100." sqref="B7:B9">
      <formula1>0</formula1>
      <formula2>100</formula2>
    </dataValidation>
  </dataValidations>
  <pageMargins left="0.7" right="0.7" top="0.75" bottom="0.75" header="0.3" footer="0.3"/>
  <pageSetup orientation="portrait" r:id="rId1"/>
  <ignoredErrors>
    <ignoredError sqref="D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sqref="A1:D1"/>
    </sheetView>
  </sheetViews>
  <sheetFormatPr defaultRowHeight="14.5" x14ac:dyDescent="0.35"/>
  <cols>
    <col min="1" max="1" width="13.81640625" customWidth="1"/>
    <col min="2" max="2" width="15.81640625" customWidth="1"/>
    <col min="3" max="3" width="16.54296875" customWidth="1"/>
    <col min="4" max="4" width="22.26953125" customWidth="1"/>
  </cols>
  <sheetData>
    <row r="1" spans="1:4" ht="20.149999999999999" customHeight="1" x14ac:dyDescent="0.45">
      <c r="A1" s="253" t="s">
        <v>137</v>
      </c>
      <c r="B1" s="253"/>
      <c r="C1" s="253"/>
      <c r="D1" s="253"/>
    </row>
    <row r="3" spans="1:4" ht="34.75" customHeight="1" thickBot="1" x14ac:dyDescent="0.4">
      <c r="A3" s="270" t="s">
        <v>76</v>
      </c>
      <c r="B3" s="270"/>
      <c r="C3" s="270"/>
      <c r="D3" s="270"/>
    </row>
    <row r="4" spans="1:4" ht="52.75" customHeight="1" thickBot="1" x14ac:dyDescent="0.4">
      <c r="A4" s="301" t="s">
        <v>123</v>
      </c>
      <c r="B4" s="302"/>
      <c r="C4" s="302"/>
      <c r="D4" s="302"/>
    </row>
    <row r="5" spans="1:4" ht="17" x14ac:dyDescent="0.35">
      <c r="A5" s="303" t="s">
        <v>5</v>
      </c>
      <c r="B5" s="152" t="s">
        <v>73</v>
      </c>
      <c r="C5" s="153" t="s">
        <v>64</v>
      </c>
      <c r="D5" s="154" t="s">
        <v>2</v>
      </c>
    </row>
    <row r="6" spans="1:4" ht="32.5" customHeight="1" thickBot="1" x14ac:dyDescent="0.4">
      <c r="A6" s="304"/>
      <c r="B6" s="155" t="s">
        <v>58</v>
      </c>
      <c r="C6" s="156" t="s">
        <v>134</v>
      </c>
      <c r="D6" s="157" t="s">
        <v>124</v>
      </c>
    </row>
    <row r="7" spans="1:4" ht="25" customHeight="1" x14ac:dyDescent="0.35">
      <c r="A7" s="148" t="s">
        <v>0</v>
      </c>
      <c r="B7" s="149"/>
      <c r="C7" s="150" t="str">
        <f>IF(B7="","",1-B7)</f>
        <v/>
      </c>
      <c r="D7" s="151" t="str">
        <f>IF(C7="","",(C7*2))</f>
        <v/>
      </c>
    </row>
    <row r="8" spans="1:4" ht="25" customHeight="1" x14ac:dyDescent="0.35">
      <c r="A8" s="129" t="s">
        <v>1</v>
      </c>
      <c r="B8" s="62"/>
      <c r="C8" s="63" t="str">
        <f>IF(B8="","",1-B8)</f>
        <v/>
      </c>
      <c r="D8" s="146" t="str">
        <f>IF(C8="","",(C8*4))</f>
        <v/>
      </c>
    </row>
    <row r="9" spans="1:4" ht="25" customHeight="1" thickBot="1" x14ac:dyDescent="0.4">
      <c r="A9" s="147" t="s">
        <v>3</v>
      </c>
      <c r="B9" s="64"/>
      <c r="C9" s="65" t="str">
        <f>IF(B9="","",1-B9)</f>
        <v/>
      </c>
      <c r="D9" s="133" t="str">
        <f>IF(C9="","",(C9*2))</f>
        <v/>
      </c>
    </row>
    <row r="10" spans="1:4" ht="37.5" thickBot="1" x14ac:dyDescent="0.4">
      <c r="A10" s="243" t="s">
        <v>72</v>
      </c>
      <c r="B10" s="244"/>
      <c r="C10" s="245"/>
      <c r="D10" s="142" t="str">
        <f>IF(OR(B7="",B8="",B9=""),"Input Required If Applicable",SUM(D7:D9))</f>
        <v>Input Required If Applicable</v>
      </c>
    </row>
  </sheetData>
  <sheetProtection sheet="1" objects="1" scenarios="1"/>
  <mergeCells count="5">
    <mergeCell ref="A1:D1"/>
    <mergeCell ref="A3:D3"/>
    <mergeCell ref="A4:D4"/>
    <mergeCell ref="A5:A6"/>
    <mergeCell ref="A10:C10"/>
  </mergeCells>
  <conditionalFormatting sqref="D7:D10">
    <cfRule type="containsText" dxfId="1" priority="1" operator="containsText" text="Error">
      <formula>NOT(ISERROR(SEARCH("Error",D7)))</formula>
    </cfRule>
    <cfRule type="containsText" dxfId="0" priority="2" operator="containsText" text="Input Required">
      <formula>NOT(ISERROR(SEARCH("Input Required",D7)))</formula>
    </cfRule>
  </conditionalFormatting>
  <dataValidations count="1">
    <dataValidation type="decimal" showInputMessage="1" showErrorMessage="1" sqref="B7:B9">
      <formula1>0</formula1>
      <formula2>100</formula2>
    </dataValidation>
  </dataValidations>
  <pageMargins left="0.7" right="0.7" top="0.75" bottom="0.75" header="0.3" footer="0.3"/>
  <ignoredErrors>
    <ignoredError sqref="D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B55BF9088EED43A3865D9F01D9233A" ma:contentTypeVersion="10" ma:contentTypeDescription="Create a new document." ma:contentTypeScope="" ma:versionID="c3c84f19e86c07d460716981434f9514">
  <xsd:schema xmlns:xsd="http://www.w3.org/2001/XMLSchema" xmlns:xs="http://www.w3.org/2001/XMLSchema" xmlns:p="http://schemas.microsoft.com/office/2006/metadata/properties" xmlns:ns3="f8b1c29c-c1ee-4083-82e4-25926414dd38" xmlns:ns4="2cc90d66-568e-4110-96cd-6888ad473475" targetNamespace="http://schemas.microsoft.com/office/2006/metadata/properties" ma:root="true" ma:fieldsID="49039c1f774120cd26fdd36ca2ff6495" ns3:_="" ns4:_="">
    <xsd:import namespace="f8b1c29c-c1ee-4083-82e4-25926414dd38"/>
    <xsd:import namespace="2cc90d66-568e-4110-96cd-6888ad4734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1c29c-c1ee-4083-82e4-25926414d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c90d66-568e-4110-96cd-6888ad47347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756675-7A17-4042-A1F9-BAB6E3837933}">
  <ds:schemaRefs>
    <ds:schemaRef ds:uri="http://schemas.openxmlformats.org/package/2006/metadata/core-properties"/>
    <ds:schemaRef ds:uri="http://schemas.microsoft.com/office/2006/documentManagement/types"/>
    <ds:schemaRef ds:uri="f8b1c29c-c1ee-4083-82e4-25926414dd38"/>
    <ds:schemaRef ds:uri="http://purl.org/dc/elements/1.1/"/>
    <ds:schemaRef ds:uri="http://schemas.microsoft.com/office/2006/metadata/properties"/>
    <ds:schemaRef ds:uri="2cc90d66-568e-4110-96cd-6888ad473475"/>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CAD4537-6EFC-4031-9F84-B245AB30EA6B}">
  <ds:schemaRefs>
    <ds:schemaRef ds:uri="http://schemas.microsoft.com/sharepoint/v3/contenttype/forms"/>
  </ds:schemaRefs>
</ds:datastoreItem>
</file>

<file path=customXml/itemProps3.xml><?xml version="1.0" encoding="utf-8"?>
<ds:datastoreItem xmlns:ds="http://schemas.openxmlformats.org/officeDocument/2006/customXml" ds:itemID="{57953C46-4A75-4426-BB94-CAE25D8E5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1c29c-c1ee-4083-82e4-25926414dd38"/>
    <ds:schemaRef ds:uri="2cc90d66-568e-4110-96cd-6888ad4734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Quality Scorecard</vt:lpstr>
      <vt:lpstr>630 Timeliness</vt:lpstr>
      <vt:lpstr>640 Summary-Level Data</vt:lpstr>
      <vt:lpstr>650 Suitability of File C</vt:lpstr>
      <vt:lpstr>730 Record-Level Linkages</vt:lpstr>
      <vt:lpstr>740 Data Element Testing</vt:lpstr>
      <vt:lpstr>750 COVID-19 Outlay Testing</vt:lpstr>
    </vt:vector>
  </TitlesOfParts>
  <Company>TIGTA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Carrie M TIGTA</dc:creator>
  <cp:lastModifiedBy>Battle, Pauletta P.</cp:lastModifiedBy>
  <dcterms:created xsi:type="dcterms:W3CDTF">2020-06-10T15:26:05Z</dcterms:created>
  <dcterms:modified xsi:type="dcterms:W3CDTF">2020-12-04T20:25:48Z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0x01010007B55BF9088EED43A3865D9F01D9233A</vt:lpwstr>
  </property>
</Properties>
</file>